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THU\HO SO DU AN\XDCB 2026\CT20_26048_CTLD KV huyen Krong Nang 2026\HO SO CONG TRINH\BCKTKT CT20-2026 (duyet)\"/>
    </mc:Choice>
  </mc:AlternateContent>
  <xr:revisionPtr revIDLastSave="0" documentId="13_ncr:1_{F5EA4230-7A7C-4AAE-B9F9-AEB7ECAB479C}" xr6:coauthVersionLast="47" xr6:coauthVersionMax="47" xr10:uidLastSave="{00000000-0000-0000-0000-000000000000}"/>
  <bookViews>
    <workbookView xWindow="-108" yWindow="-108" windowWidth="23256" windowHeight="12576" tabRatio="813" activeTab="2" xr2:uid="{00000000-000D-0000-FFFF-FFFF00000000}"/>
  </bookViews>
  <sheets>
    <sheet name="PL-QUYMO" sheetId="32" r:id="rId1"/>
    <sheet name="DMBV" sheetId="39" r:id="rId2"/>
    <sheet name="THTA22" sheetId="35" r:id="rId3"/>
    <sheet name="LKTA_22" sheetId="33" r:id="rId4"/>
    <sheet name="TH HA" sheetId="10" r:id="rId5"/>
    <sheet name="LK_0,4" sheetId="37" r:id="rId6"/>
    <sheet name="TBA" sheetId="36" r:id="rId7"/>
    <sheet name="VN2000" sheetId="42" r:id="rId8"/>
    <sheet name="Cot" sheetId="43" r:id="rId9"/>
    <sheet name="TBA-HC" sheetId="44" r:id="rId10"/>
  </sheets>
  <definedNames>
    <definedName name="\" localSheetId="5" hidden="1">{"'Sheet1'!$L$16"}</definedName>
    <definedName name="\" localSheetId="3" hidden="1">{"'Sheet1'!$L$16"}</definedName>
    <definedName name="\" localSheetId="0" hidden="1">{"'Sheet1'!$L$16"}</definedName>
    <definedName name="\" localSheetId="6" hidden="1">{"'Sheet1'!$L$16"}</definedName>
    <definedName name="\" localSheetId="2" hidden="1">{"'Sheet1'!$L$16"}</definedName>
    <definedName name="\" hidden="1">{"'Sheet1'!$L$16"}</definedName>
    <definedName name="____________________a1" hidden="1">{"'Sheet1'!$L$16"}</definedName>
    <definedName name="___________________a1" hidden="1">{"'Sheet1'!$L$16"}</definedName>
    <definedName name="__________________a1" hidden="1">{"'Sheet1'!$L$16"}</definedName>
    <definedName name="__________________h1" hidden="1">{"'Sheet1'!$L$16"}</definedName>
    <definedName name="_________________a1" hidden="1">{"'Sheet1'!$L$16"}</definedName>
    <definedName name="_________________Goi8" hidden="1">{"'Sheet1'!$L$16"}</definedName>
    <definedName name="_________________h1" hidden="1">{"'Sheet1'!$L$16"}</definedName>
    <definedName name="________________a1" hidden="1">{"'Sheet1'!$L$16"}</definedName>
    <definedName name="________________NSO2" hidden="1">{"'Sheet1'!$L$16"}</definedName>
    <definedName name="________________tt3" hidden="1">{"'Sheet1'!$L$16"}</definedName>
    <definedName name="_______________a1" hidden="1">{"'Sheet1'!$L$16"}</definedName>
    <definedName name="_______________Goi8" hidden="1">{"'Sheet1'!$L$16"}</definedName>
    <definedName name="_______________h1" hidden="1">{"'Sheet1'!$L$16"}</definedName>
    <definedName name="_______________Lan1" hidden="1">{"'Sheet1'!$L$16"}</definedName>
    <definedName name="_______________NSO2" hidden="1">{"'Sheet1'!$L$16"}</definedName>
    <definedName name="_______________tt3" hidden="1">{"'Sheet1'!$L$16"}</definedName>
    <definedName name="______________a1" hidden="1">{"'Sheet1'!$L$16"}</definedName>
    <definedName name="______________Goi8" hidden="1">{"'Sheet1'!$L$16"}</definedName>
    <definedName name="______________h1" hidden="1">{"'Sheet1'!$L$16"}</definedName>
    <definedName name="______________Lan1" hidden="1">{"'Sheet1'!$L$16"}</definedName>
    <definedName name="______________NSO2" hidden="1">{"'Sheet1'!$L$16"}</definedName>
    <definedName name="______________tt3" hidden="1">{"'Sheet1'!$L$16"}</definedName>
    <definedName name="_____________a1" hidden="1">{"'Sheet1'!$L$16"}</definedName>
    <definedName name="_____________Goi8" hidden="1">{"'Sheet1'!$L$16"}</definedName>
    <definedName name="_____________h1" hidden="1">{"'Sheet1'!$L$16"}</definedName>
    <definedName name="_____________Lan1" hidden="1">{"'Sheet1'!$L$16"}</definedName>
    <definedName name="_____________NSO2" hidden="1">{"'Sheet1'!$L$16"}</definedName>
    <definedName name="_____________tt3" hidden="1">{"'Sheet1'!$L$16"}</definedName>
    <definedName name="____________a1" hidden="1">{"'Sheet1'!$L$16"}</definedName>
    <definedName name="____________Goi8" hidden="1">{"'Sheet1'!$L$16"}</definedName>
    <definedName name="____________h1" hidden="1">{"'Sheet1'!$L$16"}</definedName>
    <definedName name="____________Lan1" hidden="1">{"'Sheet1'!$L$16"}</definedName>
    <definedName name="____________NSO2" hidden="1">{"'Sheet1'!$L$16"}</definedName>
    <definedName name="____________T2" hidden="1">{#N/A,#N/A,TRUE,"LuongBS (2)"}</definedName>
    <definedName name="____________tt3" hidden="1">{"'Sheet1'!$L$16"}</definedName>
    <definedName name="___________a1" hidden="1">{"'Sheet1'!$L$16"}</definedName>
    <definedName name="___________Goi8" hidden="1">{"'Sheet1'!$L$16"}</definedName>
    <definedName name="___________h1" hidden="1">{"'Sheet1'!$L$16"}</definedName>
    <definedName name="___________hu1" hidden="1">{"'Sheet1'!$L$16"}</definedName>
    <definedName name="___________hu2" hidden="1">{"'Sheet1'!$L$16"}</definedName>
    <definedName name="___________hu5" hidden="1">{"'Sheet1'!$L$16"}</definedName>
    <definedName name="___________hu6" hidden="1">{"'Sheet1'!$L$16"}</definedName>
    <definedName name="___________Lan1" hidden="1">{"'Sheet1'!$L$16"}</definedName>
    <definedName name="___________NSO2" hidden="1">{"'Sheet1'!$L$16"}</definedName>
    <definedName name="___________T2" hidden="1">{#N/A,#N/A,TRUE,"LuongBS (2)"}</definedName>
    <definedName name="___________tt3" hidden="1">{"'Sheet1'!$L$16"}</definedName>
    <definedName name="__________a1" localSheetId="5" hidden="1">{"'Sheet1'!$L$16"}</definedName>
    <definedName name="__________a1" localSheetId="3" hidden="1">{"'Sheet1'!$L$16"}</definedName>
    <definedName name="__________a1" localSheetId="0" hidden="1">{"'Sheet1'!$L$16"}</definedName>
    <definedName name="__________a1" localSheetId="6" hidden="1">{"'Sheet1'!$L$16"}</definedName>
    <definedName name="__________a1" localSheetId="2" hidden="1">{"'Sheet1'!$L$16"}</definedName>
    <definedName name="__________a1" hidden="1">{"'Sheet1'!$L$16"}</definedName>
    <definedName name="__________Goi8" hidden="1">{"'Sheet1'!$L$16"}</definedName>
    <definedName name="__________h1" hidden="1">{"'Sheet1'!$L$16"}</definedName>
    <definedName name="__________huy1" hidden="1">{"'Sheet1'!$L$16"}</definedName>
    <definedName name="__________HUY2" hidden="1">{"'Sheet1'!$L$16"}</definedName>
    <definedName name="__________Lan1" hidden="1">{"'Sheet1'!$L$16"}</definedName>
    <definedName name="__________NSO2" localSheetId="5" hidden="1">{"'Sheet1'!$L$16"}</definedName>
    <definedName name="__________NSO2" localSheetId="3" hidden="1">{"'Sheet1'!$L$16"}</definedName>
    <definedName name="__________NSO2" localSheetId="0" hidden="1">{"'Sheet1'!$L$16"}</definedName>
    <definedName name="__________NSO2" localSheetId="6" hidden="1">{"'Sheet1'!$L$16"}</definedName>
    <definedName name="__________NSO2" localSheetId="2" hidden="1">{"'Sheet1'!$L$16"}</definedName>
    <definedName name="__________NSO2" hidden="1">{"'Sheet1'!$L$16"}</definedName>
    <definedName name="__________T2" hidden="1">{#N/A,#N/A,TRUE,"LuongBS (2)"}</definedName>
    <definedName name="__________tt3" hidden="1">{"'Sheet1'!$L$16"}</definedName>
    <definedName name="_________a1" localSheetId="5" hidden="1">{"'Sheet1'!$L$16"}</definedName>
    <definedName name="_________a1" localSheetId="3" hidden="1">{"'Sheet1'!$L$16"}</definedName>
    <definedName name="_________a1" localSheetId="0" hidden="1">{"'Sheet1'!$L$16"}</definedName>
    <definedName name="_________a1" localSheetId="6" hidden="1">{"'Sheet1'!$L$16"}</definedName>
    <definedName name="_________a1" localSheetId="2" hidden="1">{"'Sheet1'!$L$16"}</definedName>
    <definedName name="_________a1" hidden="1">{"'Sheet1'!$L$16"}</definedName>
    <definedName name="_________ban2" hidden="1">{"'Sheet1'!$L$16"}</definedName>
    <definedName name="_________h1" hidden="1">{"'Sheet1'!$L$16"}</definedName>
    <definedName name="_________hu1" hidden="1">{"'Sheet1'!$L$16"}</definedName>
    <definedName name="_________hu2" hidden="1">{"'Sheet1'!$L$16"}</definedName>
    <definedName name="_________hu5" hidden="1">{"'Sheet1'!$L$16"}</definedName>
    <definedName name="_________hu6" hidden="1">{"'Sheet1'!$L$16"}</definedName>
    <definedName name="_________huy1" hidden="1">{"'Sheet1'!$L$16"}</definedName>
    <definedName name="_________HUY2" hidden="1">{"'Sheet1'!$L$16"}</definedName>
    <definedName name="_________Lan1" hidden="1">{"'Sheet1'!$L$16"}</definedName>
    <definedName name="_________M36" hidden="1">{"'Sheet1'!$L$16"}</definedName>
    <definedName name="_________NSO2" localSheetId="5" hidden="1">{"'Sheet1'!$L$16"}</definedName>
    <definedName name="_________NSO2" localSheetId="3" hidden="1">{"'Sheet1'!$L$16"}</definedName>
    <definedName name="_________NSO2" localSheetId="0" hidden="1">{"'Sheet1'!$L$16"}</definedName>
    <definedName name="_________NSO2" localSheetId="6" hidden="1">{"'Sheet1'!$L$16"}</definedName>
    <definedName name="_________NSO2" localSheetId="2" hidden="1">{"'Sheet1'!$L$16"}</definedName>
    <definedName name="_________NSO2" hidden="1">{"'Sheet1'!$L$16"}</definedName>
    <definedName name="_________PA3" hidden="1">{"'Sheet1'!$L$16"}</definedName>
    <definedName name="_________T2" hidden="1">{#N/A,#N/A,TRUE,"LuongBS (2)"}</definedName>
    <definedName name="_________tt3" hidden="1">{"'Sheet1'!$L$16"}</definedName>
    <definedName name="_________Tru21" hidden="1">{"'Sheet1'!$L$16"}</definedName>
    <definedName name="________a1" localSheetId="5" hidden="1">{"'Sheet1'!$L$16"}</definedName>
    <definedName name="________a1" localSheetId="3" hidden="1">{"'Sheet1'!$L$16"}</definedName>
    <definedName name="________a1" localSheetId="0" hidden="1">{"'Sheet1'!$L$16"}</definedName>
    <definedName name="________a1" localSheetId="6" hidden="1">{"'Sheet1'!$L$16"}</definedName>
    <definedName name="________a1" localSheetId="2" hidden="1">{"'Sheet1'!$L$16"}</definedName>
    <definedName name="________a1" hidden="1">{"'Sheet1'!$L$16"}</definedName>
    <definedName name="________Goi8" hidden="1">{"'Sheet1'!$L$16"}</definedName>
    <definedName name="________h1" hidden="1">{"'Sheet1'!$L$16"}</definedName>
    <definedName name="________hu1" hidden="1">{"'Sheet1'!$L$16"}</definedName>
    <definedName name="________hu2" hidden="1">{"'Sheet1'!$L$16"}</definedName>
    <definedName name="________hu5" hidden="1">{"'Sheet1'!$L$16"}</definedName>
    <definedName name="________hu6" hidden="1">{"'Sheet1'!$L$16"}</definedName>
    <definedName name="________hu7" hidden="1">{"'Sheet1'!$L$16"}</definedName>
    <definedName name="________huy1" hidden="1">{"'Sheet1'!$L$16"}</definedName>
    <definedName name="________HUY2" hidden="1">{"'Sheet1'!$L$16"}</definedName>
    <definedName name="________NSO2" localSheetId="5" hidden="1">{"'Sheet1'!$L$16"}</definedName>
    <definedName name="________NSO2" localSheetId="3" hidden="1">{"'Sheet1'!$L$16"}</definedName>
    <definedName name="________NSO2" localSheetId="0" hidden="1">{"'Sheet1'!$L$16"}</definedName>
    <definedName name="________NSO2" localSheetId="6" hidden="1">{"'Sheet1'!$L$16"}</definedName>
    <definedName name="________NSO2" localSheetId="2" hidden="1">{"'Sheet1'!$L$16"}</definedName>
    <definedName name="________NSO2" hidden="1">{"'Sheet1'!$L$16"}</definedName>
    <definedName name="________T10" hidden="1">{"'Sheet1'!$L$16"}</definedName>
    <definedName name="________T2" hidden="1">{#N/A,#N/A,TRUE,"LuongBS (2)"}</definedName>
    <definedName name="________tt3" hidden="1">{"'Sheet1'!$L$16"}</definedName>
    <definedName name="_______a1" localSheetId="5" hidden="1">{"'Sheet1'!$L$16"}</definedName>
    <definedName name="_______a1" localSheetId="3" hidden="1">{"'Sheet1'!$L$16"}</definedName>
    <definedName name="_______a1" localSheetId="0" hidden="1">{"'Sheet1'!$L$16"}</definedName>
    <definedName name="_______a1" localSheetId="6" hidden="1">{"'Sheet1'!$L$16"}</definedName>
    <definedName name="_______a1" localSheetId="2" hidden="1">{"'Sheet1'!$L$16"}</definedName>
    <definedName name="_______a1" hidden="1">{"'Sheet1'!$L$16"}</definedName>
    <definedName name="_______a129" hidden="1">{"Offgrid",#N/A,FALSE,"OFFGRID";"Region",#N/A,FALSE,"REGION";"Offgrid -2",#N/A,FALSE,"OFFGRID";"WTP",#N/A,FALSE,"WTP";"WTP -2",#N/A,FALSE,"WTP";"Project",#N/A,FALSE,"PROJECT";"Summary -2",#N/A,FALSE,"SUMMARY"}</definedName>
    <definedName name="_______a130" hidden="1">{"Offgrid",#N/A,FALSE,"OFFGRID";"Region",#N/A,FALSE,"REGION";"Offgrid -2",#N/A,FALSE,"OFFGRID";"WTP",#N/A,FALSE,"WTP";"WTP -2",#N/A,FALSE,"WTP";"Project",#N/A,FALSE,"PROJECT";"Summary -2",#N/A,FALSE,"SUMMARY"}</definedName>
    <definedName name="_______CN1" hidden="1">{"'Sheet1'!$L$16"}</definedName>
    <definedName name="_______Goi8" hidden="1">{"'Sheet1'!$L$16"}</definedName>
    <definedName name="_______h1" hidden="1">{"'Sheet1'!$L$16"}</definedName>
    <definedName name="_______hu1" hidden="1">{"'Sheet1'!$L$16"}</definedName>
    <definedName name="_______hu2" hidden="1">{"'Sheet1'!$L$16"}</definedName>
    <definedName name="_______hu5" hidden="1">{"'Sheet1'!$L$16"}</definedName>
    <definedName name="_______hu6" hidden="1">{"'Sheet1'!$L$16"}</definedName>
    <definedName name="_______hu7" hidden="1">{"'Sheet1'!$L$16"}</definedName>
    <definedName name="_______huy1" hidden="1">{"'Sheet1'!$L$16"}</definedName>
    <definedName name="_______HUY2" hidden="1">{"'Sheet1'!$L$16"}</definedName>
    <definedName name="_______Lan1" hidden="1">{"'Sheet1'!$L$16"}</definedName>
    <definedName name="_______NSO2" localSheetId="5" hidden="1">{"'Sheet1'!$L$16"}</definedName>
    <definedName name="_______NSO2" localSheetId="3" hidden="1">{"'Sheet1'!$L$16"}</definedName>
    <definedName name="_______NSO2" localSheetId="0" hidden="1">{"'Sheet1'!$L$16"}</definedName>
    <definedName name="_______NSO2" localSheetId="6" hidden="1">{"'Sheet1'!$L$16"}</definedName>
    <definedName name="_______NSO2" localSheetId="2" hidden="1">{"'Sheet1'!$L$16"}</definedName>
    <definedName name="_______NSO2" hidden="1">{"'Sheet1'!$L$16"}</definedName>
    <definedName name="_______T10" hidden="1">{"'Sheet1'!$L$16"}</definedName>
    <definedName name="_______T2" hidden="1">{#N/A,#N/A,TRUE,"LuongBS (2)"}</definedName>
    <definedName name="_______tt3" hidden="1">{"'Sheet1'!$L$16"}</definedName>
    <definedName name="______a1" localSheetId="5" hidden="1">{"'Sheet1'!$L$16"}</definedName>
    <definedName name="______a1" localSheetId="3" hidden="1">{"'Sheet1'!$L$16"}</definedName>
    <definedName name="______a1" localSheetId="0" hidden="1">{"'Sheet1'!$L$16"}</definedName>
    <definedName name="______a1" localSheetId="6" hidden="1">{"'Sheet1'!$L$16"}</definedName>
    <definedName name="______a1" localSheetId="2" hidden="1">{"'Sheet1'!$L$16"}</definedName>
    <definedName name="______a1" hidden="1">{"'Sheet1'!$L$16"}</definedName>
    <definedName name="______a129" hidden="1">{"Offgrid",#N/A,FALSE,"OFFGRID";"Region",#N/A,FALSE,"REGION";"Offgrid -2",#N/A,FALSE,"OFFGRID";"WTP",#N/A,FALSE,"WTP";"WTP -2",#N/A,FALSE,"WTP";"Project",#N/A,FALSE,"PROJECT";"Summary -2",#N/A,FALSE,"SUMMARY"}</definedName>
    <definedName name="______a130" hidden="1">{"Offgrid",#N/A,FALSE,"OFFGRID";"Region",#N/A,FALSE,"REGION";"Offgrid -2",#N/A,FALSE,"OFFGRID";"WTP",#N/A,FALSE,"WTP";"WTP -2",#N/A,FALSE,"WTP";"Project",#N/A,FALSE,"PROJECT";"Summary -2",#N/A,FALSE,"SUMMARY"}</definedName>
    <definedName name="______ban2" hidden="1">{"'Sheet1'!$L$16"}</definedName>
    <definedName name="______CN1" hidden="1">{"'Sheet1'!$L$16"}</definedName>
    <definedName name="______Goi8" hidden="1">{"'Sheet1'!$L$16"}</definedName>
    <definedName name="______h1" hidden="1">{"'Sheet1'!$L$16"}</definedName>
    <definedName name="______hu1" hidden="1">{"'Sheet1'!$L$16"}</definedName>
    <definedName name="______hu2" hidden="1">{"'Sheet1'!$L$16"}</definedName>
    <definedName name="______hu5" hidden="1">{"'Sheet1'!$L$16"}</definedName>
    <definedName name="______hu6" hidden="1">{"'Sheet1'!$L$16"}</definedName>
    <definedName name="______hu7" hidden="1">{"'Sheet1'!$L$16"}</definedName>
    <definedName name="______huy1" hidden="1">{"'Sheet1'!$L$16"}</definedName>
    <definedName name="______HUY2" hidden="1">{"'Sheet1'!$L$16"}</definedName>
    <definedName name="______Lan1" hidden="1">{"'Sheet1'!$L$16"}</definedName>
    <definedName name="______M36" hidden="1">{"'Sheet1'!$L$16"}</definedName>
    <definedName name="______NSO2" localSheetId="5" hidden="1">{"'Sheet1'!$L$16"}</definedName>
    <definedName name="______NSO2" localSheetId="3" hidden="1">{"'Sheet1'!$L$16"}</definedName>
    <definedName name="______NSO2" localSheetId="0" hidden="1">{"'Sheet1'!$L$16"}</definedName>
    <definedName name="______NSO2" localSheetId="6" hidden="1">{"'Sheet1'!$L$16"}</definedName>
    <definedName name="______NSO2" localSheetId="2" hidden="1">{"'Sheet1'!$L$16"}</definedName>
    <definedName name="______NSO2" hidden="1">{"'Sheet1'!$L$16"}</definedName>
    <definedName name="______PA3" hidden="1">{"'Sheet1'!$L$16"}</definedName>
    <definedName name="______pa4" hidden="1">{"'Sheet1'!$L$16"}</definedName>
    <definedName name="______T10" hidden="1">{"'Sheet1'!$L$16"}</definedName>
    <definedName name="______T2" hidden="1">{#N/A,#N/A,TRUE,"LuongBS (2)"}</definedName>
    <definedName name="______tt3" hidden="1">{"'Sheet1'!$L$16"}</definedName>
    <definedName name="______Tru21" hidden="1">{"'Sheet1'!$L$16"}</definedName>
    <definedName name="_____a1" localSheetId="5" hidden="1">{"'Sheet1'!$L$16"}</definedName>
    <definedName name="_____a1" localSheetId="3" hidden="1">{"'Sheet1'!$L$16"}</definedName>
    <definedName name="_____a1" localSheetId="0" hidden="1">{"'Sheet1'!$L$16"}</definedName>
    <definedName name="_____a1" localSheetId="6" hidden="1">{"'Sheet1'!$L$16"}</definedName>
    <definedName name="_____a1" localSheetId="2" hidden="1">{"'Sheet1'!$L$16"}</definedName>
    <definedName name="_____a1" hidden="1">{"'Sheet1'!$L$16"}</definedName>
    <definedName name="_____a129" hidden="1">{"Offgrid",#N/A,FALSE,"OFFGRID";"Region",#N/A,FALSE,"REGION";"Offgrid -2",#N/A,FALSE,"OFFGRID";"WTP",#N/A,FALSE,"WTP";"WTP -2",#N/A,FALSE,"WTP";"Project",#N/A,FALSE,"PROJECT";"Summary -2",#N/A,FALSE,"SUMMARY"}</definedName>
    <definedName name="_____a130" hidden="1">{"Offgrid",#N/A,FALSE,"OFFGRID";"Region",#N/A,FALSE,"REGION";"Offgrid -2",#N/A,FALSE,"OFFGRID";"WTP",#N/A,FALSE,"WTP";"WTP -2",#N/A,FALSE,"WTP";"Project",#N/A,FALSE,"PROJECT";"Summary -2",#N/A,FALSE,"SUMMARY"}</definedName>
    <definedName name="_____CN1" hidden="1">{"'Sheet1'!$L$16"}</definedName>
    <definedName name="_____Goi8" hidden="1">{"'Sheet1'!$L$16"}</definedName>
    <definedName name="_____h1" hidden="1">{"'Sheet1'!$L$16"}</definedName>
    <definedName name="_____hu1" hidden="1">{"'Sheet1'!$L$16"}</definedName>
    <definedName name="_____hu2" hidden="1">{"'Sheet1'!$L$16"}</definedName>
    <definedName name="_____hu5" hidden="1">{"'Sheet1'!$L$16"}</definedName>
    <definedName name="_____hu6" hidden="1">{"'Sheet1'!$L$16"}</definedName>
    <definedName name="_____hu7" hidden="1">{"'Sheet1'!$L$16"}</definedName>
    <definedName name="_____huy1" hidden="1">{"'Sheet1'!$L$16"}</definedName>
    <definedName name="_____HUY2" hidden="1">{"'Sheet1'!$L$16"}</definedName>
    <definedName name="_____Lan1" hidden="1">{"'Sheet1'!$L$16"}</definedName>
    <definedName name="_____LAN3" hidden="1">{"'Sheet1'!$L$16"}</definedName>
    <definedName name="_____NSO2" localSheetId="5" hidden="1">{"'Sheet1'!$L$16"}</definedName>
    <definedName name="_____NSO2" localSheetId="3" hidden="1">{"'Sheet1'!$L$16"}</definedName>
    <definedName name="_____NSO2" localSheetId="0" hidden="1">{"'Sheet1'!$L$16"}</definedName>
    <definedName name="_____NSO2" localSheetId="6" hidden="1">{"'Sheet1'!$L$16"}</definedName>
    <definedName name="_____NSO2" localSheetId="2" hidden="1">{"'Sheet1'!$L$16"}</definedName>
    <definedName name="_____NSO2" hidden="1">{"'Sheet1'!$L$16"}</definedName>
    <definedName name="_____PA3" hidden="1">{"'Sheet1'!$L$16"}</definedName>
    <definedName name="_____T10" hidden="1">{"'Sheet1'!$L$16"}</definedName>
    <definedName name="_____T2" hidden="1">{#N/A,#N/A,TRUE,"LuongBS (2)"}</definedName>
    <definedName name="_____t4" hidden="1">#REF!</definedName>
    <definedName name="_____Tet2004" hidden="1">{#N/A,#N/A,FALSE,"Chi tiÆt"}</definedName>
    <definedName name="_____tt3" hidden="1">{"'Sheet1'!$L$16"}</definedName>
    <definedName name="_____TT31" hidden="1">{"'Sheet1'!$L$16"}</definedName>
    <definedName name="____a1" localSheetId="5" hidden="1">{"'Sheet1'!$L$16"}</definedName>
    <definedName name="____a1" localSheetId="3" hidden="1">{"'Sheet1'!$L$16"}</definedName>
    <definedName name="____a1" localSheetId="0" hidden="1">{"'Sheet1'!$L$16"}</definedName>
    <definedName name="____a1" localSheetId="6" hidden="1">{"'Sheet1'!$L$16"}</definedName>
    <definedName name="____a1" localSheetId="2" hidden="1">{"'Sheet1'!$L$16"}</definedName>
    <definedName name="____a1" hidden="1">{"'Sheet1'!$L$16"}</definedName>
    <definedName name="____a129" hidden="1">{"Offgrid",#N/A,FALSE,"OFFGRID";"Region",#N/A,FALSE,"REGION";"Offgrid -2",#N/A,FALSE,"OFFGRID";"WTP",#N/A,FALSE,"WTP";"WTP -2",#N/A,FALSE,"WTP";"Project",#N/A,FALSE,"PROJECT";"Summary -2",#N/A,FALSE,"SUMMARY"}</definedName>
    <definedName name="____a130" hidden="1">{"Offgrid",#N/A,FALSE,"OFFGRID";"Region",#N/A,FALSE,"REGION";"Offgrid -2",#N/A,FALSE,"OFFGRID";"WTP",#N/A,FALSE,"WTP";"WTP -2",#N/A,FALSE,"WTP";"Project",#N/A,FALSE,"PROJECT";"Summary -2",#N/A,FALSE,"SUMMARY"}</definedName>
    <definedName name="____B1" hidden="1">{"'Sheet1'!$L$16"}</definedName>
    <definedName name="____ban2" hidden="1">{"'Sheet1'!$L$16"}</definedName>
    <definedName name="____cep1" hidden="1">{"'Sheet1'!$L$16"}</definedName>
    <definedName name="____CN1" hidden="1">{"'Sheet1'!$L$16"}</definedName>
    <definedName name="____Coc39" hidden="1">{"'Sheet1'!$L$16"}</definedName>
    <definedName name="____Goi8" hidden="1">{"'Sheet1'!$L$16"}</definedName>
    <definedName name="____h1" localSheetId="5" hidden="1">{"'Sheet1'!$L$16"}</definedName>
    <definedName name="____h1" localSheetId="3" hidden="1">{"'Sheet1'!$L$16"}</definedName>
    <definedName name="____h1" localSheetId="0" hidden="1">{"'Sheet1'!$L$16"}</definedName>
    <definedName name="____h1" localSheetId="6" hidden="1">{"'Sheet1'!$L$16"}</definedName>
    <definedName name="____h1" localSheetId="2" hidden="1">{"'Sheet1'!$L$16"}</definedName>
    <definedName name="____h1" hidden="1">{"'Sheet1'!$L$16"}</definedName>
    <definedName name="____h2" hidden="1">{"'Sheet1'!$L$16"}</definedName>
    <definedName name="____hu1" hidden="1">{"'Sheet1'!$L$16"}</definedName>
    <definedName name="____hu2" hidden="1">{"'Sheet1'!$L$16"}</definedName>
    <definedName name="____hu5" hidden="1">{"'Sheet1'!$L$16"}</definedName>
    <definedName name="____hu6" hidden="1">{"'Sheet1'!$L$16"}</definedName>
    <definedName name="____hu7" hidden="1">{"'Sheet1'!$L$16"}</definedName>
    <definedName name="____huy1" hidden="1">{"'Sheet1'!$L$16"}</definedName>
    <definedName name="____HUY2" hidden="1">{"'Sheet1'!$L$16"}</definedName>
    <definedName name="____Lan1" hidden="1">{"'Sheet1'!$L$16"}</definedName>
    <definedName name="____LAN3" hidden="1">{"'Sheet1'!$L$16"}</definedName>
    <definedName name="____lk2" hidden="1">{"'Sheet1'!$L$16"}</definedName>
    <definedName name="____M36" hidden="1">{"'Sheet1'!$L$16"}</definedName>
    <definedName name="____NSO2" localSheetId="5" hidden="1">{"'Sheet1'!$L$16"}</definedName>
    <definedName name="____NSO2" localSheetId="3" hidden="1">{"'Sheet1'!$L$16"}</definedName>
    <definedName name="____NSO2" localSheetId="0" hidden="1">{"'Sheet1'!$L$16"}</definedName>
    <definedName name="____NSO2" localSheetId="6" hidden="1">{"'Sheet1'!$L$16"}</definedName>
    <definedName name="____NSO2" localSheetId="2" hidden="1">{"'Sheet1'!$L$16"}</definedName>
    <definedName name="____NSO2" hidden="1">{"'Sheet1'!$L$16"}</definedName>
    <definedName name="____PA3" hidden="1">{"'Sheet1'!$L$16"}</definedName>
    <definedName name="____Pl2" hidden="1">{"'Sheet1'!$L$16"}</definedName>
    <definedName name="____T10" hidden="1">{"'Sheet1'!$L$16"}</definedName>
    <definedName name="____T2" hidden="1">{#N/A,#N/A,TRUE,"LuongBS (2)"}</definedName>
    <definedName name="____T3" hidden="1">{"'Sheet1'!$L$16"}</definedName>
    <definedName name="____t4" hidden="1">#REF!</definedName>
    <definedName name="____Tet2004" hidden="1">{#N/A,#N/A,FALSE,"Chi tiÆt"}</definedName>
    <definedName name="____TK211" hidden="1">{"'Sheet1'!$L$16"}</definedName>
    <definedName name="____tt3" hidden="1">{"'Sheet1'!$L$16"}</definedName>
    <definedName name="____TT31" hidden="1">{"'Sheet1'!$L$16"}</definedName>
    <definedName name="____Tru21" hidden="1">{"'Sheet1'!$L$16"}</definedName>
    <definedName name="____vi3" localSheetId="5" hidden="1">{"'Sheet1'!$L$16"}</definedName>
    <definedName name="____vi3" localSheetId="3" hidden="1">{"'Sheet1'!$L$16"}</definedName>
    <definedName name="____vi3" localSheetId="0" hidden="1">{"'Sheet1'!$L$16"}</definedName>
    <definedName name="____vi3" localSheetId="6" hidden="1">{"'Sheet1'!$L$16"}</definedName>
    <definedName name="____vi3" localSheetId="2" hidden="1">{"'Sheet1'!$L$16"}</definedName>
    <definedName name="____vi3" hidden="1">{"'Sheet1'!$L$16"}</definedName>
    <definedName name="____vi7" localSheetId="5" hidden="1">{"'Sheet1'!$L$16"}</definedName>
    <definedName name="____vi7" localSheetId="3" hidden="1">{"'Sheet1'!$L$16"}</definedName>
    <definedName name="____vi7" localSheetId="0" hidden="1">{"'Sheet1'!$L$16"}</definedName>
    <definedName name="____vi7" localSheetId="6" hidden="1">{"'Sheet1'!$L$16"}</definedName>
    <definedName name="____vi7" localSheetId="2" hidden="1">{"'Sheet1'!$L$16"}</definedName>
    <definedName name="____vi7" hidden="1">{"'Sheet1'!$L$16"}</definedName>
    <definedName name="____xlfn.BAHTTEXT" hidden="1">#NAME?</definedName>
    <definedName name="___a1" localSheetId="5" hidden="1">{"'Sheet1'!$L$16"}</definedName>
    <definedName name="___a1" localSheetId="3" hidden="1">{"'Sheet1'!$L$16"}</definedName>
    <definedName name="___a1" localSheetId="0" hidden="1">{"'Sheet1'!$L$16"}</definedName>
    <definedName name="___a1" localSheetId="6" hidden="1">{"'Sheet1'!$L$16"}</definedName>
    <definedName name="___a1" localSheetId="2" hidden="1">{"'Sheet1'!$L$16"}</definedName>
    <definedName name="___a1" hidden="1">{"'Sheet1'!$L$16"}</definedName>
    <definedName name="___a129" hidden="1">{"Offgrid",#N/A,FALSE,"OFFGRID";"Region",#N/A,FALSE,"REGION";"Offgrid -2",#N/A,FALSE,"OFFGRID";"WTP",#N/A,FALSE,"WTP";"WTP -2",#N/A,FALSE,"WTP";"Project",#N/A,FALSE,"PROJECT";"Summary -2",#N/A,FALSE,"SUMMARY"}</definedName>
    <definedName name="___a130" hidden="1">{"Offgrid",#N/A,FALSE,"OFFGRID";"Region",#N/A,FALSE,"REGION";"Offgrid -2",#N/A,FALSE,"OFFGRID";"WTP",#N/A,FALSE,"WTP";"WTP -2",#N/A,FALSE,"WTP";"Project",#N/A,FALSE,"PROJECT";"Summary -2",#N/A,FALSE,"SUMMARY"}</definedName>
    <definedName name="___a2" hidden="1">{"'Sheet1'!$L$16"}</definedName>
    <definedName name="___B1" hidden="1">{"'Sheet1'!$L$16"}</definedName>
    <definedName name="___ban2" hidden="1">{"'Sheet1'!$L$16"}</definedName>
    <definedName name="___cep1" hidden="1">{"'Sheet1'!$L$16"}</definedName>
    <definedName name="___CN1" hidden="1">{"'Sheet1'!$L$16"}</definedName>
    <definedName name="___Coc39" hidden="1">{"'Sheet1'!$L$16"}</definedName>
    <definedName name="___CT4" hidden="1">{"'Sheet1'!$L$16"}</definedName>
    <definedName name="___d1500" hidden="1">{"'Sheet1'!$L$16"}</definedName>
    <definedName name="___Goi8" localSheetId="5" hidden="1">{"'Sheet1'!$L$16"}</definedName>
    <definedName name="___Goi8" localSheetId="3" hidden="1">{"'Sheet1'!$L$16"}</definedName>
    <definedName name="___Goi8" localSheetId="0" hidden="1">{"'Sheet1'!$L$16"}</definedName>
    <definedName name="___Goi8" localSheetId="6" hidden="1">{"'Sheet1'!$L$16"}</definedName>
    <definedName name="___Goi8" localSheetId="2" hidden="1">{"'Sheet1'!$L$16"}</definedName>
    <definedName name="___Goi8" hidden="1">{"'Sheet1'!$L$16"}</definedName>
    <definedName name="___h1" localSheetId="5" hidden="1">{"'Sheet1'!$L$16"}</definedName>
    <definedName name="___h1" localSheetId="3" hidden="1">{"'Sheet1'!$L$16"}</definedName>
    <definedName name="___h1" localSheetId="0" hidden="1">{"'Sheet1'!$L$16"}</definedName>
    <definedName name="___h1" localSheetId="6" hidden="1">{"'Sheet1'!$L$16"}</definedName>
    <definedName name="___h1" localSheetId="2" hidden="1">{"'Sheet1'!$L$16"}</definedName>
    <definedName name="___h1" hidden="1">{"'Sheet1'!$L$16"}</definedName>
    <definedName name="___h2" hidden="1">{"'Sheet1'!$L$16"}</definedName>
    <definedName name="___hu1" hidden="1">{"'Sheet1'!$L$16"}</definedName>
    <definedName name="___hu2" hidden="1">{"'Sheet1'!$L$16"}</definedName>
    <definedName name="___hu5" hidden="1">{"'Sheet1'!$L$16"}</definedName>
    <definedName name="___hu6" hidden="1">{"'Sheet1'!$L$16"}</definedName>
    <definedName name="___hu7" hidden="1">{"'Sheet1'!$L$16"}</definedName>
    <definedName name="___huy1" hidden="1">{"'Sheet1'!$L$16"}</definedName>
    <definedName name="___HUY2" hidden="1">{"'Sheet1'!$L$16"}</definedName>
    <definedName name="___k10" hidden="1">{"'Sheet1'!$L$16"}</definedName>
    <definedName name="___K146" hidden="1">{"'Sheet1'!$L$16"}</definedName>
    <definedName name="___Lan1" hidden="1">{"'Sheet1'!$L$16"}</definedName>
    <definedName name="___LAN3" hidden="1">{"'Sheet1'!$L$16"}</definedName>
    <definedName name="___lk2" hidden="1">{"'Sheet1'!$L$16"}</definedName>
    <definedName name="___M36" hidden="1">{"'Sheet1'!$L$16"}</definedName>
    <definedName name="___moi2" hidden="1">{"'Sheet1'!$L$16"}</definedName>
    <definedName name="___NK5" hidden="1">{"'Sheet1'!$L$16"}</definedName>
    <definedName name="___NSO2" localSheetId="5" hidden="1">{"'Sheet1'!$L$16"}</definedName>
    <definedName name="___NSO2" localSheetId="3" hidden="1">{"'Sheet1'!$L$16"}</definedName>
    <definedName name="___NSO2" localSheetId="0" hidden="1">{"'Sheet1'!$L$16"}</definedName>
    <definedName name="___NSO2" localSheetId="6" hidden="1">{"'Sheet1'!$L$16"}</definedName>
    <definedName name="___NSO2" localSheetId="2" hidden="1">{"'Sheet1'!$L$16"}</definedName>
    <definedName name="___NSO2" hidden="1">{"'Sheet1'!$L$16"}</definedName>
    <definedName name="___PA3" hidden="1">{"'Sheet1'!$L$16"}</definedName>
    <definedName name="___pa4" hidden="1">{"'Sheet1'!$L$16"}</definedName>
    <definedName name="___Pl2" hidden="1">{"'Sheet1'!$L$16"}</definedName>
    <definedName name="___PL3" hidden="1">#REF!</definedName>
    <definedName name="___T10" hidden="1">{"'Sheet1'!$L$16"}</definedName>
    <definedName name="___T2" hidden="1">{#N/A,#N/A,TRUE,"LuongBS (2)"}</definedName>
    <definedName name="___T3" hidden="1">{"'Sheet1'!$L$16"}</definedName>
    <definedName name="___t4" hidden="1">#REF!</definedName>
    <definedName name="___Tet2004" hidden="1">{#N/A,#N/A,FALSE,"Chi tiÆt"}</definedName>
    <definedName name="___TK211" hidden="1">{"'Sheet1'!$L$16"}</definedName>
    <definedName name="___tt3" hidden="1">{"'Sheet1'!$L$16"}</definedName>
    <definedName name="___TT31" hidden="1">{"'Sheet1'!$L$16"}</definedName>
    <definedName name="___Tru21" hidden="1">{"'Sheet1'!$L$16"}</definedName>
    <definedName name="___vi3" localSheetId="5" hidden="1">{"'Sheet1'!$L$16"}</definedName>
    <definedName name="___vi3" localSheetId="3" hidden="1">{"'Sheet1'!$L$16"}</definedName>
    <definedName name="___vi3" localSheetId="0" hidden="1">{"'Sheet1'!$L$16"}</definedName>
    <definedName name="___vi3" localSheetId="6" hidden="1">{"'Sheet1'!$L$16"}</definedName>
    <definedName name="___vi3" localSheetId="2" hidden="1">{"'Sheet1'!$L$16"}</definedName>
    <definedName name="___vi3" hidden="1">{"'Sheet1'!$L$16"}</definedName>
    <definedName name="___vi7" localSheetId="5" hidden="1">{"'Sheet1'!$L$16"}</definedName>
    <definedName name="___vi7" localSheetId="3" hidden="1">{"'Sheet1'!$L$16"}</definedName>
    <definedName name="___vi7" localSheetId="0" hidden="1">{"'Sheet1'!$L$16"}</definedName>
    <definedName name="___vi7" localSheetId="6" hidden="1">{"'Sheet1'!$L$16"}</definedName>
    <definedName name="___vi7" localSheetId="2" hidden="1">{"'Sheet1'!$L$16"}</definedName>
    <definedName name="___vi7" hidden="1">{"'Sheet1'!$L$16"}</definedName>
    <definedName name="___VLP2" hidden="1">{"'Sheet1'!$L$16"}</definedName>
    <definedName name="___xlfn.BAHTTEXT" hidden="1">#NAME?</definedName>
    <definedName name="__123Graph_A" hidden="1">#REF!</definedName>
    <definedName name="__123Graph_A120.CGM" hidden="1">#REF!</definedName>
    <definedName name="__123Graph_A150.CGM" hidden="1">#REF!</definedName>
    <definedName name="__123Graph_A180.CGM" hidden="1">#REF!</definedName>
    <definedName name="__123Graph_A210.CGM" hidden="1">#REF!</definedName>
    <definedName name="__123Graph_A240.CGM" hidden="1">#REF!</definedName>
    <definedName name="__123Graph_A270.CGM" hidden="1">#REF!</definedName>
    <definedName name="__123Graph_A300.CGM" hidden="1">#REF!</definedName>
    <definedName name="__123Graph_A60.CGN" hidden="1">#REF!</definedName>
    <definedName name="__123Graph_A90.CGM" hidden="1">#REF!</definedName>
    <definedName name="__123Graph_B" hidden="1">#REF!</definedName>
    <definedName name="__123Graph_B120.CGM" hidden="1">#REF!</definedName>
    <definedName name="__123Graph_B150.CGM" hidden="1">#REF!</definedName>
    <definedName name="__123Graph_B180.CGM" hidden="1">#REF!</definedName>
    <definedName name="__123Graph_B210.CGM" hidden="1">#REF!</definedName>
    <definedName name="__123Graph_B240.CGM" hidden="1">#REF!</definedName>
    <definedName name="__123Graph_B270.CGM" hidden="1">#REF!</definedName>
    <definedName name="__123Graph_B300.CGM" hidden="1">#REF!</definedName>
    <definedName name="__123Graph_B60.CGN" hidden="1">#REF!</definedName>
    <definedName name="__123Graph_B90.CGM" hidden="1">#REF!</definedName>
    <definedName name="__123Graph_C" hidden="1">#REF!</definedName>
    <definedName name="__123Graph_D" hidden="1">#REF!</definedName>
    <definedName name="__123Graph_E" hidden="1">#REF!</definedName>
    <definedName name="__123Graph_F" hidden="1">#REF!</definedName>
    <definedName name="__123Graph_LBL_A" hidden="1">#REF!</definedName>
    <definedName name="__123Graph_LBL_A120.CGM" hidden="1">#REF!</definedName>
    <definedName name="__123Graph_LBL_A150.CGM" hidden="1">#REF!</definedName>
    <definedName name="__123Graph_LBL_A180.CGM" hidden="1">#REF!</definedName>
    <definedName name="__123Graph_LBL_A210.CGM" hidden="1">#REF!</definedName>
    <definedName name="__123Graph_LBL_A240.CGM" hidden="1">#REF!</definedName>
    <definedName name="__123Graph_LBL_A270.CGM" hidden="1">#REF!</definedName>
    <definedName name="__123Graph_LBL_A300.CGM" hidden="1">#REF!</definedName>
    <definedName name="__123Graph_LBL_A60.CGN" hidden="1">#REF!</definedName>
    <definedName name="__123Graph_LBL_A90.CGM" hidden="1">#REF!</definedName>
    <definedName name="__123Graph_X" hidden="1">#REF!</definedName>
    <definedName name="__123Graph_X120.CGM" hidden="1">#REF!</definedName>
    <definedName name="__123Graph_X150.CGM" hidden="1">#REF!</definedName>
    <definedName name="__123Graph_X180.CGM" hidden="1">#REF!</definedName>
    <definedName name="__123Graph_X210.CGM" hidden="1">#REF!</definedName>
    <definedName name="__123Graph_X240.CGM" hidden="1">#REF!</definedName>
    <definedName name="__123Graph_X270.CGM" hidden="1">#REF!</definedName>
    <definedName name="__123Graph_X300.CGM" hidden="1">#REF!</definedName>
    <definedName name="__123Graph_X60.CGN" hidden="1">#REF!</definedName>
    <definedName name="__123Graph_X90.CGM" hidden="1">#REF!</definedName>
    <definedName name="__a1" localSheetId="5" hidden="1">{"'Sheet1'!$L$16"}</definedName>
    <definedName name="__a1" localSheetId="3" hidden="1">{"'Sheet1'!$L$16"}</definedName>
    <definedName name="__a1" localSheetId="0" hidden="1">{"'Sheet1'!$L$16"}</definedName>
    <definedName name="__a1" localSheetId="6" hidden="1">{"'Sheet1'!$L$16"}</definedName>
    <definedName name="__a1" localSheetId="2" hidden="1">{"'Sheet1'!$L$16"}</definedName>
    <definedName name="__a1" hidden="1">{"'Sheet1'!$L$16"}</definedName>
    <definedName name="__a129" hidden="1">{"Offgrid",#N/A,FALSE,"OFFGRID";"Region",#N/A,FALSE,"REGION";"Offgrid -2",#N/A,FALSE,"OFFGRID";"WTP",#N/A,FALSE,"WTP";"WTP -2",#N/A,FALSE,"WTP";"Project",#N/A,FALSE,"PROJECT";"Summary -2",#N/A,FALSE,"SUMMARY"}</definedName>
    <definedName name="__a130" hidden="1">{"Offgrid",#N/A,FALSE,"OFFGRID";"Region",#N/A,FALSE,"REGION";"Offgrid -2",#N/A,FALSE,"OFFGRID";"WTP",#N/A,FALSE,"WTP";"WTP -2",#N/A,FALSE,"WTP";"Project",#N/A,FALSE,"PROJECT";"Summary -2",#N/A,FALSE,"SUMMARY"}</definedName>
    <definedName name="__a2" hidden="1">{#N/A,#N/A,FALSE,"Chi tiÆt"}</definedName>
    <definedName name="__B1" hidden="1">{"'Sheet1'!$L$16"}</definedName>
    <definedName name="__ban2" hidden="1">{"'Sheet1'!$L$16"}</definedName>
    <definedName name="__cep1" hidden="1">{"'Sheet1'!$L$16"}</definedName>
    <definedName name="__CN1" hidden="1">{"'Sheet1'!$L$16"}</definedName>
    <definedName name="__Coc39" hidden="1">{"'Sheet1'!$L$16"}</definedName>
    <definedName name="__CT4" localSheetId="5" hidden="1">{"'Sheet1'!$L$16"}</definedName>
    <definedName name="__CT4" localSheetId="3" hidden="1">{"'Sheet1'!$L$16"}</definedName>
    <definedName name="__CT4" localSheetId="0" hidden="1">{"'Sheet1'!$L$16"}</definedName>
    <definedName name="__CT4" localSheetId="6" hidden="1">{"'Sheet1'!$L$16"}</definedName>
    <definedName name="__CT4" localSheetId="2" hidden="1">{"'Sheet1'!$L$16"}</definedName>
    <definedName name="__CT4" hidden="1">{"'Sheet1'!$L$16"}</definedName>
    <definedName name="__d1500" hidden="1">{"'Sheet1'!$L$16"}</definedName>
    <definedName name="__Goi8" localSheetId="5" hidden="1">{"'Sheet1'!$L$16"}</definedName>
    <definedName name="__Goi8" localSheetId="3" hidden="1">{"'Sheet1'!$L$16"}</definedName>
    <definedName name="__Goi8" localSheetId="0" hidden="1">{"'Sheet1'!$L$16"}</definedName>
    <definedName name="__Goi8" localSheetId="6" hidden="1">{"'Sheet1'!$L$16"}</definedName>
    <definedName name="__Goi8" localSheetId="2" hidden="1">{"'Sheet1'!$L$16"}</definedName>
    <definedName name="__Goi8" hidden="1">{"'Sheet1'!$L$16"}</definedName>
    <definedName name="__h1" localSheetId="5" hidden="1">{"'Sheet1'!$L$16"}</definedName>
    <definedName name="__h1" localSheetId="3" hidden="1">{"'Sheet1'!$L$16"}</definedName>
    <definedName name="__h1" localSheetId="0" hidden="1">{"'Sheet1'!$L$16"}</definedName>
    <definedName name="__h1" localSheetId="6" hidden="1">{"'Sheet1'!$L$16"}</definedName>
    <definedName name="__h1" localSheetId="2" hidden="1">{"'Sheet1'!$L$16"}</definedName>
    <definedName name="__h1" hidden="1">{"'Sheet1'!$L$16"}</definedName>
    <definedName name="__h2" hidden="1">{"'Sheet1'!$L$16"}</definedName>
    <definedName name="__hu1" hidden="1">{"'Sheet1'!$L$16"}</definedName>
    <definedName name="__hu2" hidden="1">{"'Sheet1'!$L$16"}</definedName>
    <definedName name="__hu5" hidden="1">{"'Sheet1'!$L$16"}</definedName>
    <definedName name="__hu6" hidden="1">{"'Sheet1'!$L$16"}</definedName>
    <definedName name="__hu7" hidden="1">{"'Sheet1'!$L$16"}</definedName>
    <definedName name="__huy1" hidden="1">{"'Sheet1'!$L$16"}</definedName>
    <definedName name="__HUY2" hidden="1">{"'Sheet1'!$L$16"}</definedName>
    <definedName name="__IntlFixup" hidden="1">TRUE</definedName>
    <definedName name="__k10" hidden="1">{"'Sheet1'!$L$16"}</definedName>
    <definedName name="__K146" hidden="1">{"'Sheet1'!$L$16"}</definedName>
    <definedName name="__Lan1" hidden="1">{"'Sheet1'!$L$16"}</definedName>
    <definedName name="__LAN3" hidden="1">{"'Sheet1'!$L$16"}</definedName>
    <definedName name="__lk2" hidden="1">{"'Sheet1'!$L$16"}</definedName>
    <definedName name="__M36" hidden="1">{"'Sheet1'!$L$16"}</definedName>
    <definedName name="__moi2" localSheetId="5" hidden="1">{"'Sheet1'!$L$16"}</definedName>
    <definedName name="__moi2" localSheetId="3" hidden="1">{"'Sheet1'!$L$16"}</definedName>
    <definedName name="__moi2" localSheetId="0" hidden="1">{"'Sheet1'!$L$16"}</definedName>
    <definedName name="__moi2" localSheetId="6" hidden="1">{"'Sheet1'!$L$16"}</definedName>
    <definedName name="__moi2" localSheetId="2" hidden="1">{"'Sheet1'!$L$16"}</definedName>
    <definedName name="__moi2" hidden="1">{"'Sheet1'!$L$16"}</definedName>
    <definedName name="__NK5" hidden="1">{"'Sheet1'!$L$16"}</definedName>
    <definedName name="__NSO2" localSheetId="5" hidden="1">{"'Sheet1'!$L$16"}</definedName>
    <definedName name="__NSO2" localSheetId="3" hidden="1">{"'Sheet1'!$L$16"}</definedName>
    <definedName name="__NSO2" localSheetId="0" hidden="1">{"'Sheet1'!$L$16"}</definedName>
    <definedName name="__NSO2" localSheetId="6" hidden="1">{"'Sheet1'!$L$16"}</definedName>
    <definedName name="__NSO2" localSheetId="2" hidden="1">{"'Sheet1'!$L$16"}</definedName>
    <definedName name="__NSO2" hidden="1">{"'Sheet1'!$L$16"}</definedName>
    <definedName name="__PA3" hidden="1">{"'Sheet1'!$L$16"}</definedName>
    <definedName name="__pa4" hidden="1">{"'Sheet1'!$L$16"}</definedName>
    <definedName name="__Pl2" hidden="1">{"'Sheet1'!$L$16"}</definedName>
    <definedName name="__T10" hidden="1">{"'Sheet1'!$L$16"}</definedName>
    <definedName name="__T2" hidden="1">{#N/A,#N/A,TRUE,"LuongBS (2)"}</definedName>
    <definedName name="__T3" hidden="1">{"'Sheet1'!$L$16"}</definedName>
    <definedName name="__Tet2004" hidden="1">{#N/A,#N/A,FALSE,"Chi tiÆt"}</definedName>
    <definedName name="__TK211" hidden="1">{"'Sheet1'!$L$16"}</definedName>
    <definedName name="__tt3" localSheetId="5" hidden="1">{"'Sheet1'!$L$16"}</definedName>
    <definedName name="__tt3" localSheetId="3" hidden="1">{"'Sheet1'!$L$16"}</definedName>
    <definedName name="__tt3" localSheetId="0" hidden="1">{"'Sheet1'!$L$16"}</definedName>
    <definedName name="__tt3" localSheetId="6" hidden="1">{"'Sheet1'!$L$16"}</definedName>
    <definedName name="__tt3" localSheetId="2" hidden="1">{"'Sheet1'!$L$16"}</definedName>
    <definedName name="__tt3" hidden="1">{"'Sheet1'!$L$16"}</definedName>
    <definedName name="__TT31" hidden="1">{"'Sheet1'!$L$16"}</definedName>
    <definedName name="__Tru21" hidden="1">{"'Sheet1'!$L$16"}</definedName>
    <definedName name="__vi3" localSheetId="5" hidden="1">{"'Sheet1'!$L$16"}</definedName>
    <definedName name="__vi3" localSheetId="3" hidden="1">{"'Sheet1'!$L$16"}</definedName>
    <definedName name="__vi3" localSheetId="0" hidden="1">{"'Sheet1'!$L$16"}</definedName>
    <definedName name="__vi3" localSheetId="6" hidden="1">{"'Sheet1'!$L$16"}</definedName>
    <definedName name="__vi3" localSheetId="2" hidden="1">{"'Sheet1'!$L$16"}</definedName>
    <definedName name="__vi3" hidden="1">{"'Sheet1'!$L$16"}</definedName>
    <definedName name="__vi7" localSheetId="5" hidden="1">{"'Sheet1'!$L$16"}</definedName>
    <definedName name="__vi7" localSheetId="3" hidden="1">{"'Sheet1'!$L$16"}</definedName>
    <definedName name="__vi7" localSheetId="0" hidden="1">{"'Sheet1'!$L$16"}</definedName>
    <definedName name="__vi7" localSheetId="6" hidden="1">{"'Sheet1'!$L$16"}</definedName>
    <definedName name="__vi7" localSheetId="2" hidden="1">{"'Sheet1'!$L$16"}</definedName>
    <definedName name="__vi7" hidden="1">{"'Sheet1'!$L$16"}</definedName>
    <definedName name="__vl2" hidden="1">{"'Sheet1'!$L$16"}</definedName>
    <definedName name="__VLP2" hidden="1">{"'Sheet1'!$L$16"}</definedName>
    <definedName name="__xlfn.BAHTTEXT" hidden="1">#NAME?</definedName>
    <definedName name="_a1" localSheetId="5" hidden="1">{"'Sheet1'!$L$16"}</definedName>
    <definedName name="_a1" localSheetId="3" hidden="1">{"'Sheet1'!$L$16"}</definedName>
    <definedName name="_a1" localSheetId="0" hidden="1">{"'Sheet1'!$L$16"}</definedName>
    <definedName name="_a1" localSheetId="6" hidden="1">{"'Sheet1'!$L$16"}</definedName>
    <definedName name="_a1" localSheetId="2" hidden="1">{"'Sheet1'!$L$16"}</definedName>
    <definedName name="_a1" hidden="1">{"'Sheet1'!$L$16"}</definedName>
    <definedName name="_a11" hidden="1">{"'Sheet1'!$L$16"}</definedName>
    <definedName name="_a129" localSheetId="5" hidden="1">{"Offgrid",#N/A,FALSE,"OFFGRID";"Region",#N/A,FALSE,"REGION";"Offgrid -2",#N/A,FALSE,"OFFGRID";"WTP",#N/A,FALSE,"WTP";"WTP -2",#N/A,FALSE,"WTP";"Project",#N/A,FALSE,"PROJECT";"Summary -2",#N/A,FALSE,"SUMMARY"}</definedName>
    <definedName name="_a129" localSheetId="3" hidden="1">{"Offgrid",#N/A,FALSE,"OFFGRID";"Region",#N/A,FALSE,"REGION";"Offgrid -2",#N/A,FALSE,"OFFGRID";"WTP",#N/A,FALSE,"WTP";"WTP -2",#N/A,FALSE,"WTP";"Project",#N/A,FALSE,"PROJECT";"Summary -2",#N/A,FALSE,"SUMMARY"}</definedName>
    <definedName name="_a129" localSheetId="0" hidden="1">{"Offgrid",#N/A,FALSE,"OFFGRID";"Region",#N/A,FALSE,"REGION";"Offgrid -2",#N/A,FALSE,"OFFGRID";"WTP",#N/A,FALSE,"WTP";"WTP -2",#N/A,FALSE,"WTP";"Project",#N/A,FALSE,"PROJECT";"Summary -2",#N/A,FALSE,"SUMMARY"}</definedName>
    <definedName name="_a129" localSheetId="6" hidden="1">{"Offgrid",#N/A,FALSE,"OFFGRID";"Region",#N/A,FALSE,"REGION";"Offgrid -2",#N/A,FALSE,"OFFGRID";"WTP",#N/A,FALSE,"WTP";"WTP -2",#N/A,FALSE,"WTP";"Project",#N/A,FALSE,"PROJECT";"Summary -2",#N/A,FALSE,"SUMMARY"}</definedName>
    <definedName name="_a129" localSheetId="2" hidden="1">{"Offgrid",#N/A,FALSE,"OFFGRID";"Region",#N/A,FALSE,"REGION";"Offgrid -2",#N/A,FALSE,"OFFGRID";"WTP",#N/A,FALSE,"WTP";"WTP -2",#N/A,FALSE,"WTP";"Project",#N/A,FALSE,"PROJECT";"Summary -2",#N/A,FALSE,"SUMMARY"}</definedName>
    <definedName name="_a129" hidden="1">{"Offgrid",#N/A,FALSE,"OFFGRID";"Region",#N/A,FALSE,"REGION";"Offgrid -2",#N/A,FALSE,"OFFGRID";"WTP",#N/A,FALSE,"WTP";"WTP -2",#N/A,FALSE,"WTP";"Project",#N/A,FALSE,"PROJECT";"Summary -2",#N/A,FALSE,"SUMMARY"}</definedName>
    <definedName name="_a130" localSheetId="5" hidden="1">{"Offgrid",#N/A,FALSE,"OFFGRID";"Region",#N/A,FALSE,"REGION";"Offgrid -2",#N/A,FALSE,"OFFGRID";"WTP",#N/A,FALSE,"WTP";"WTP -2",#N/A,FALSE,"WTP";"Project",#N/A,FALSE,"PROJECT";"Summary -2",#N/A,FALSE,"SUMMARY"}</definedName>
    <definedName name="_a130" localSheetId="3" hidden="1">{"Offgrid",#N/A,FALSE,"OFFGRID";"Region",#N/A,FALSE,"REGION";"Offgrid -2",#N/A,FALSE,"OFFGRID";"WTP",#N/A,FALSE,"WTP";"WTP -2",#N/A,FALSE,"WTP";"Project",#N/A,FALSE,"PROJECT";"Summary -2",#N/A,FALSE,"SUMMARY"}</definedName>
    <definedName name="_a130" localSheetId="0" hidden="1">{"Offgrid",#N/A,FALSE,"OFFGRID";"Region",#N/A,FALSE,"REGION";"Offgrid -2",#N/A,FALSE,"OFFGRID";"WTP",#N/A,FALSE,"WTP";"WTP -2",#N/A,FALSE,"WTP";"Project",#N/A,FALSE,"PROJECT";"Summary -2",#N/A,FALSE,"SUMMARY"}</definedName>
    <definedName name="_a130" localSheetId="6" hidden="1">{"Offgrid",#N/A,FALSE,"OFFGRID";"Region",#N/A,FALSE,"REGION";"Offgrid -2",#N/A,FALSE,"OFFGRID";"WTP",#N/A,FALSE,"WTP";"WTP -2",#N/A,FALSE,"WTP";"Project",#N/A,FALSE,"PROJECT";"Summary -2",#N/A,FALSE,"SUMMARY"}</definedName>
    <definedName name="_a130" localSheetId="2" hidden="1">{"Offgrid",#N/A,FALSE,"OFFGRID";"Region",#N/A,FALSE,"REGION";"Offgrid -2",#N/A,FALSE,"OFFGRID";"WTP",#N/A,FALSE,"WTP";"WTP -2",#N/A,FALSE,"WTP";"Project",#N/A,FALSE,"PROJECT";"Summary -2",#N/A,FALSE,"SUMMARY"}</definedName>
    <definedName name="_a130" hidden="1">{"Offgrid",#N/A,FALSE,"OFFGRID";"Region",#N/A,FALSE,"REGION";"Offgrid -2",#N/A,FALSE,"OFFGRID";"WTP",#N/A,FALSE,"WTP";"WTP -2",#N/A,FALSE,"WTP";"Project",#N/A,FALSE,"PROJECT";"Summary -2",#N/A,FALSE,"SUMMARY"}</definedName>
    <definedName name="_a2" hidden="1">{"'Sheet1'!$L$16"}</definedName>
    <definedName name="_AP1" hidden="1">{#N/A,#N/A,FALSE,"Aging Summary";#N/A,#N/A,FALSE,"Ratio Analysis";#N/A,#N/A,FALSE,"Test 120 Day Accts";#N/A,#N/A,FALSE,"Tickmarks"}</definedName>
    <definedName name="_ba1" hidden="1">{#N/A,#N/A,FALSE,"Chi tiÆt"}</definedName>
    <definedName name="_ban2" hidden="1">{"'Sheet1'!$L$16"}</definedName>
    <definedName name="_bht4" hidden="1">{#N/A,#N/A,FALSE,"Chi tiÆt"}</definedName>
    <definedName name="_bht5" hidden="1">{#N/A,#N/A,FALSE,"Chi tiÆt"}</definedName>
    <definedName name="_bht6" hidden="1">{"'Sheet1'!$L$16"}</definedName>
    <definedName name="_BQ4.1" hidden="1">#REF!</definedName>
    <definedName name="_Builtin155" hidden="1">#N/A</definedName>
    <definedName name="_cep1" hidden="1">{"'Sheet1'!$L$16"}</definedName>
    <definedName name="_CN1" hidden="1">{"'Sheet1'!$L$16"}</definedName>
    <definedName name="_Coc39" hidden="1">{"'Sheet1'!$L$16"}</definedName>
    <definedName name="_CT3" hidden="1">{"'Sheet1'!$L$16"}</definedName>
    <definedName name="_CT4" localSheetId="5" hidden="1">{"'Sheet1'!$L$16"}</definedName>
    <definedName name="_CT4" localSheetId="3" hidden="1">{"'Sheet1'!$L$16"}</definedName>
    <definedName name="_CT4" localSheetId="0" hidden="1">{"'Sheet1'!$L$16"}</definedName>
    <definedName name="_CT4" localSheetId="6" hidden="1">{"'Sheet1'!$L$16"}</definedName>
    <definedName name="_CT4" localSheetId="2" hidden="1">{"'Sheet1'!$L$16"}</definedName>
    <definedName name="_CT4" hidden="1">{"'Sheet1'!$L$16"}</definedName>
    <definedName name="_d1500" hidden="1">{"'Sheet1'!$L$16"}</definedName>
    <definedName name="_D2" hidden="1">{"'Sheet1'!$L$16"}</definedName>
    <definedName name="_DUY2" hidden="1">{"'Sheet1'!$L$16"}</definedName>
    <definedName name="_f5" hidden="1">{"'Sheet1'!$L$16"}</definedName>
    <definedName name="_Fill" localSheetId="1" hidden="1">#REF!</definedName>
    <definedName name="_Fill" localSheetId="3" hidden="1">#REF!</definedName>
    <definedName name="_Fill" localSheetId="0" hidden="1">#REF!</definedName>
    <definedName name="_Fill" localSheetId="2" hidden="1">#REF!</definedName>
    <definedName name="_Fill" hidden="1">#REF!</definedName>
    <definedName name="_xlnm._FilterDatabase" localSheetId="5" hidden="1">'LK_0,4'!$B$5:$AI$368</definedName>
    <definedName name="_xlnm._FilterDatabase" localSheetId="3" hidden="1">LKTA_22!$A$5:$BB$566</definedName>
    <definedName name="_xlnm._FilterDatabase" localSheetId="0" hidden="1">'PL-QUYMO'!$A$8:$AR$59</definedName>
    <definedName name="_xlnm._FilterDatabase" localSheetId="6" hidden="1">TBA!$A$4:$AA$164</definedName>
    <definedName name="_xlnm._FilterDatabase" localSheetId="9" hidden="1">'TBA-HC'!$F$5:$T$26</definedName>
    <definedName name="_xlnm._FilterDatabase" localSheetId="4" hidden="1">'TH HA'!$A$4:$W$119</definedName>
    <definedName name="_xlnm._FilterDatabase" localSheetId="2" hidden="1">THTA22!$A$4:$CI$289</definedName>
    <definedName name="_xlnm._FilterDatabase" hidden="1">#REF!</definedName>
    <definedName name="_Goi8" localSheetId="5" hidden="1">{"'Sheet1'!$L$16"}</definedName>
    <definedName name="_Goi8" localSheetId="3" hidden="1">{"'Sheet1'!$L$16"}</definedName>
    <definedName name="_Goi8" localSheetId="0" hidden="1">{"'Sheet1'!$L$16"}</definedName>
    <definedName name="_Goi8" localSheetId="6" hidden="1">{"'Sheet1'!$L$16"}</definedName>
    <definedName name="_Goi8" localSheetId="2" hidden="1">{"'Sheet1'!$L$16"}</definedName>
    <definedName name="_Goi8" hidden="1">{"'Sheet1'!$L$16"}</definedName>
    <definedName name="_h1" localSheetId="5" hidden="1">{"'Sheet1'!$L$16"}</definedName>
    <definedName name="_h1" localSheetId="3" hidden="1">{"'Sheet1'!$L$16"}</definedName>
    <definedName name="_h1" localSheetId="0" hidden="1">{"'Sheet1'!$L$16"}</definedName>
    <definedName name="_h1" localSheetId="6" hidden="1">{"'Sheet1'!$L$16"}</definedName>
    <definedName name="_h1" localSheetId="2" hidden="1">{"'Sheet1'!$L$16"}</definedName>
    <definedName name="_h1" hidden="1">{"'Sheet1'!$L$16"}</definedName>
    <definedName name="_h2" hidden="1">{"'Sheet1'!$L$16"}</definedName>
    <definedName name="_hu1" hidden="1">{"'Sheet1'!$L$16"}</definedName>
    <definedName name="_hu2" hidden="1">{"'Sheet1'!$L$16"}</definedName>
    <definedName name="_hu5" hidden="1">{"'Sheet1'!$L$16"}</definedName>
    <definedName name="_hu6" hidden="1">{"'Sheet1'!$L$16"}</definedName>
    <definedName name="_hu7" hidden="1">{"'Sheet1'!$L$16"}</definedName>
    <definedName name="_huy1" hidden="1">{"'Sheet1'!$L$16"}</definedName>
    <definedName name="_HUY2" hidden="1">{"'Sheet1'!$L$16"}</definedName>
    <definedName name="_k10" localSheetId="5" hidden="1">{"'Sheet1'!$L$16"}</definedName>
    <definedName name="_k10" localSheetId="3" hidden="1">{"'Sheet1'!$L$16"}</definedName>
    <definedName name="_k10" localSheetId="0" hidden="1">{"'Sheet1'!$L$16"}</definedName>
    <definedName name="_k10" localSheetId="6" hidden="1">{"'Sheet1'!$L$16"}</definedName>
    <definedName name="_k10" localSheetId="2" hidden="1">{"'Sheet1'!$L$16"}</definedName>
    <definedName name="_k10" hidden="1">{"'Sheet1'!$L$16"}</definedName>
    <definedName name="_K146" hidden="1">{"'Sheet1'!$L$16"}</definedName>
    <definedName name="_k27" hidden="1">{"'Sheet1'!$L$16"}</definedName>
    <definedName name="_Key1" hidden="1">#REF!</definedName>
    <definedName name="_Key2" hidden="1">#REF!</definedName>
    <definedName name="_km03" hidden="1">{"'Sheet1'!$L$16"}</definedName>
    <definedName name="_KH08" hidden="1">{#N/A,#N/A,FALSE,"Chi tiÆt"}</definedName>
    <definedName name="_LAN1" hidden="1">{#N/A,#N/A,TRUE,"BT M200 da 10x20"}</definedName>
    <definedName name="_LAN3" hidden="1">{"'Sheet1'!$L$16"}</definedName>
    <definedName name="_lk2" hidden="1">{"'Sheet1'!$L$16"}</definedName>
    <definedName name="_m1233" hidden="1">{"'Sheet1'!$L$16"}</definedName>
    <definedName name="_m2" hidden="1">{"'Sheet1'!$L$16"}</definedName>
    <definedName name="_M36" hidden="1">{"'Sheet1'!$L$16"}</definedName>
    <definedName name="_mau03" hidden="1">{"'Sheet1'!$L$16"}</definedName>
    <definedName name="_mau1" hidden="1">{"'Sheet1'!$L$16"}</definedName>
    <definedName name="_mau2" hidden="1">{"'Sheet1'!$L$16"}</definedName>
    <definedName name="_moi2" localSheetId="5" hidden="1">{"'Sheet1'!$L$16"}</definedName>
    <definedName name="_moi2" localSheetId="3" hidden="1">{"'Sheet1'!$L$16"}</definedName>
    <definedName name="_moi2" localSheetId="0" hidden="1">{"'Sheet1'!$L$16"}</definedName>
    <definedName name="_moi2" localSheetId="6" hidden="1">{"'Sheet1'!$L$16"}</definedName>
    <definedName name="_moi2" localSheetId="2" hidden="1">{"'Sheet1'!$L$16"}</definedName>
    <definedName name="_moi2" hidden="1">{"'Sheet1'!$L$16"}</definedName>
    <definedName name="_nam1" hidden="1">{"'Sheet1'!$L$16"}</definedName>
    <definedName name="_nam2" hidden="1">{#N/A,#N/A,FALSE,"Chi tiÆt"}</definedName>
    <definedName name="_nam3" hidden="1">{"'Sheet1'!$L$16"}</definedName>
    <definedName name="_NK5" hidden="1">{"'Sheet1'!$L$16"}</definedName>
    <definedName name="_NSO2" localSheetId="5" hidden="1">{"'Sheet1'!$L$16"}</definedName>
    <definedName name="_NSO2" localSheetId="3" hidden="1">{"'Sheet1'!$L$16"}</definedName>
    <definedName name="_NSO2" localSheetId="0" hidden="1">{"'Sheet1'!$L$16"}</definedName>
    <definedName name="_NSO2" localSheetId="6" hidden="1">{"'Sheet1'!$L$16"}</definedName>
    <definedName name="_NSO2" localSheetId="2" hidden="1">{"'Sheet1'!$L$16"}</definedName>
    <definedName name="_NSO2" hidden="1">{"'Sheet1'!$L$16"}</definedName>
    <definedName name="_nh2" hidden="1">{#N/A,#N/A,FALSE,"Chi tiÆt"}</definedName>
    <definedName name="_Order1" hidden="1">255</definedName>
    <definedName name="_Order2" hidden="1">255</definedName>
    <definedName name="_PA3" hidden="1">{"'Sheet1'!$L$16"}</definedName>
    <definedName name="_pa4" hidden="1">{"'Sheet1'!$L$16"}</definedName>
    <definedName name="_Parse_Out" hidden="1">#REF!</definedName>
    <definedName name="_PL2" hidden="1">{#N/A,#N/A,FALSE,"Chi tiÆt"}</definedName>
    <definedName name="_PL3" hidden="1">#REF!</definedName>
    <definedName name="_phu3" hidden="1">{"'Sheet1'!$L$16"}</definedName>
    <definedName name="_QT1" hidden="1">{"'Sheet1'!$L$16"}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d1" hidden="1">{"'Sheet1'!$L$16"}</definedName>
    <definedName name="_Sort" localSheetId="5" hidden="1">#REF!</definedName>
    <definedName name="_Sort" localSheetId="3" hidden="1">#REF!</definedName>
    <definedName name="_Sort" localSheetId="0" hidden="1">#REF!</definedName>
    <definedName name="_Sort" localSheetId="6" hidden="1">#REF!</definedName>
    <definedName name="_Sort" localSheetId="2" hidden="1">#REF!</definedName>
    <definedName name="_Sort" hidden="1">#REF!</definedName>
    <definedName name="_sv20" hidden="1">{#N/A,#N/A,FALSE,"Chi tiÆt"}</definedName>
    <definedName name="_SXT3" hidden="1">{#N/A,#N/A,FALSE,"Chi tiÆt"}</definedName>
    <definedName name="_sxt5" hidden="1">{"'Sheet1'!$L$16"}</definedName>
    <definedName name="_sxt6" hidden="1">{#N/A,#N/A,FALSE,"Chi tiÆt"}</definedName>
    <definedName name="_T1" hidden="1">{#N/A,#N/A,TRUE,"LuongBS (2)"}</definedName>
    <definedName name="_T10" hidden="1">{"'Sheet1'!$L$16"}</definedName>
    <definedName name="_T12" hidden="1">{"'Sheet1'!$L$16"}</definedName>
    <definedName name="_T2" localSheetId="5" hidden="1">{#N/A,#N/A,TRUE,"LuongBS (2)"}</definedName>
    <definedName name="_T2" localSheetId="3" hidden="1">{#N/A,#N/A,TRUE,"LuongBS (2)"}</definedName>
    <definedName name="_T2" localSheetId="0" hidden="1">{#N/A,#N/A,TRUE,"LuongBS (2)"}</definedName>
    <definedName name="_T2" localSheetId="6" hidden="1">{#N/A,#N/A,TRUE,"LuongBS (2)"}</definedName>
    <definedName name="_T2" localSheetId="2" hidden="1">{#N/A,#N/A,TRUE,"LuongBS (2)"}</definedName>
    <definedName name="_T2" hidden="1">{#N/A,#N/A,TRUE,"LuongBS (2)"}</definedName>
    <definedName name="_T3" hidden="1">{"'Sheet1'!$L$16"}</definedName>
    <definedName name="_T6" hidden="1">{"'Sheet1'!$L$16"}</definedName>
    <definedName name="_td1" hidden="1">{"'Sheet1'!$L$16"}</definedName>
    <definedName name="_Tet2004" hidden="1">{#N/A,#N/A,FALSE,"Chi tiÆt"}</definedName>
    <definedName name="_TK211" hidden="1">{"'Sheet1'!$L$16"}</definedName>
    <definedName name="_tt3" localSheetId="5" hidden="1">{"'Sheet1'!$L$16"}</definedName>
    <definedName name="_tt3" localSheetId="3" hidden="1">{"'Sheet1'!$L$16"}</definedName>
    <definedName name="_tt3" localSheetId="0" hidden="1">{"'Sheet1'!$L$16"}</definedName>
    <definedName name="_tt3" localSheetId="6" hidden="1">{"'Sheet1'!$L$16"}</definedName>
    <definedName name="_tt3" localSheetId="2" hidden="1">{"'Sheet1'!$L$16"}</definedName>
    <definedName name="_tt3" hidden="1">{"'Sheet1'!$L$16"}</definedName>
    <definedName name="_TT31" hidden="1">{"'Sheet1'!$L$16"}</definedName>
    <definedName name="_TV2" hidden="1">{"'Sheet1'!$L$16"}</definedName>
    <definedName name="_Tru21" hidden="1">{"'Sheet1'!$L$16"}</definedName>
    <definedName name="_v2" hidden="1">{"'Sheet1'!$L$16"}</definedName>
    <definedName name="_vi3" localSheetId="5" hidden="1">{"'Sheet1'!$L$16"}</definedName>
    <definedName name="_vi3" localSheetId="3" hidden="1">{"'Sheet1'!$L$16"}</definedName>
    <definedName name="_vi3" localSheetId="0" hidden="1">{"'Sheet1'!$L$16"}</definedName>
    <definedName name="_vi3" localSheetId="6" hidden="1">{"'Sheet1'!$L$16"}</definedName>
    <definedName name="_vi3" localSheetId="2" hidden="1">{"'Sheet1'!$L$16"}</definedName>
    <definedName name="_vi3" hidden="1">{"'Sheet1'!$L$16"}</definedName>
    <definedName name="_vi7" localSheetId="5" hidden="1">{"'Sheet1'!$L$16"}</definedName>
    <definedName name="_vi7" localSheetId="3" hidden="1">{"'Sheet1'!$L$16"}</definedName>
    <definedName name="_vi7" localSheetId="0" hidden="1">{"'Sheet1'!$L$16"}</definedName>
    <definedName name="_vi7" localSheetId="6" hidden="1">{"'Sheet1'!$L$16"}</definedName>
    <definedName name="_vi7" localSheetId="2" hidden="1">{"'Sheet1'!$L$16"}</definedName>
    <definedName name="_vi7" hidden="1">{"'Sheet1'!$L$16"}</definedName>
    <definedName name="_VLP2" hidden="1">{"'Sheet1'!$L$16"}</definedName>
    <definedName name="_vpt5" hidden="1">{"'Sheet1'!$L$16"}</definedName>
    <definedName name="_vpt6" hidden="1">{"'Sheet1'!$L$16"}</definedName>
    <definedName name="_VT3" hidden="1">{"'Sheet1'!$L$16"}</definedName>
    <definedName name="_VT675" localSheetId="5" hidden="1">{"Offgrid",#N/A,FALSE,"OFFGRID";"Region",#N/A,FALSE,"REGION";"Offgrid -2",#N/A,FALSE,"OFFGRID";"WTP",#N/A,FALSE,"WTP";"WTP -2",#N/A,FALSE,"WTP";"Project",#N/A,FALSE,"PROJECT";"Summary -2",#N/A,FALSE,"SUMMARY"}</definedName>
    <definedName name="_VT675" localSheetId="3" hidden="1">{"Offgrid",#N/A,FALSE,"OFFGRID";"Region",#N/A,FALSE,"REGION";"Offgrid -2",#N/A,FALSE,"OFFGRID";"WTP",#N/A,FALSE,"WTP";"WTP -2",#N/A,FALSE,"WTP";"Project",#N/A,FALSE,"PROJECT";"Summary -2",#N/A,FALSE,"SUMMARY"}</definedName>
    <definedName name="_VT675" localSheetId="0" hidden="1">{"Offgrid",#N/A,FALSE,"OFFGRID";"Region",#N/A,FALSE,"REGION";"Offgrid -2",#N/A,FALSE,"OFFGRID";"WTP",#N/A,FALSE,"WTP";"WTP -2",#N/A,FALSE,"WTP";"Project",#N/A,FALSE,"PROJECT";"Summary -2",#N/A,FALSE,"SUMMARY"}</definedName>
    <definedName name="_VT675" localSheetId="6" hidden="1">{"Offgrid",#N/A,FALSE,"OFFGRID";"Region",#N/A,FALSE,"REGION";"Offgrid -2",#N/A,FALSE,"OFFGRID";"WTP",#N/A,FALSE,"WTP";"WTP -2",#N/A,FALSE,"WTP";"Project",#N/A,FALSE,"PROJECT";"Summary -2",#N/A,FALSE,"SUMMARY"}</definedName>
    <definedName name="_VT675" localSheetId="2" hidden="1">{"Offgrid",#N/A,FALSE,"OFFGRID";"Region",#N/A,FALSE,"REGION";"Offgrid -2",#N/A,FALSE,"OFFGRID";"WTP",#N/A,FALSE,"WTP";"WTP -2",#N/A,FALSE,"WTP";"Project",#N/A,FALSE,"PROJECT";"Summary -2",#N/A,FALSE,"SUMMARY"}</definedName>
    <definedName name="_VT675" hidden="1">{"Offgrid",#N/A,FALSE,"OFFGRID";"Region",#N/A,FALSE,"REGION";"Offgrid -2",#N/A,FALSE,"OFFGRID";"WTP",#N/A,FALSE,"WTP";"WTP -2",#N/A,FALSE,"WTP";"Project",#N/A,FALSE,"PROJECT";"Summary -2",#N/A,FALSE,"SUMMARY"}</definedName>
    <definedName name="_VT676" localSheetId="5" hidden="1">{"Offgrid",#N/A,FALSE,"OFFGRID";"Region",#N/A,FALSE,"REGION";"Offgrid -2",#N/A,FALSE,"OFFGRID";"WTP",#N/A,FALSE,"WTP";"WTP -2",#N/A,FALSE,"WTP";"Project",#N/A,FALSE,"PROJECT";"Summary -2",#N/A,FALSE,"SUMMARY"}</definedName>
    <definedName name="_VT676" localSheetId="3" hidden="1">{"Offgrid",#N/A,FALSE,"OFFGRID";"Region",#N/A,FALSE,"REGION";"Offgrid -2",#N/A,FALSE,"OFFGRID";"WTP",#N/A,FALSE,"WTP";"WTP -2",#N/A,FALSE,"WTP";"Project",#N/A,FALSE,"PROJECT";"Summary -2",#N/A,FALSE,"SUMMARY"}</definedName>
    <definedName name="_VT676" localSheetId="0" hidden="1">{"Offgrid",#N/A,FALSE,"OFFGRID";"Region",#N/A,FALSE,"REGION";"Offgrid -2",#N/A,FALSE,"OFFGRID";"WTP",#N/A,FALSE,"WTP";"WTP -2",#N/A,FALSE,"WTP";"Project",#N/A,FALSE,"PROJECT";"Summary -2",#N/A,FALSE,"SUMMARY"}</definedName>
    <definedName name="_VT676" localSheetId="6" hidden="1">{"Offgrid",#N/A,FALSE,"OFFGRID";"Region",#N/A,FALSE,"REGION";"Offgrid -2",#N/A,FALSE,"OFFGRID";"WTP",#N/A,FALSE,"WTP";"WTP -2",#N/A,FALSE,"WTP";"Project",#N/A,FALSE,"PROJECT";"Summary -2",#N/A,FALSE,"SUMMARY"}</definedName>
    <definedName name="_VT676" localSheetId="2" hidden="1">{"Offgrid",#N/A,FALSE,"OFFGRID";"Region",#N/A,FALSE,"REGION";"Offgrid -2",#N/A,FALSE,"OFFGRID";"WTP",#N/A,FALSE,"WTP";"WTP -2",#N/A,FALSE,"WTP";"Project",#N/A,FALSE,"PROJECT";"Summary -2",#N/A,FALSE,"SUMMARY"}</definedName>
    <definedName name="_VT676" hidden="1">{"Offgrid",#N/A,FALSE,"OFFGRID";"Region",#N/A,FALSE,"REGION";"Offgrid -2",#N/A,FALSE,"OFFGRID";"WTP",#N/A,FALSE,"WTP";"WTP -2",#N/A,FALSE,"WTP";"Project",#N/A,FALSE,"PROJECT";"Summary -2",#N/A,FALSE,"SUMMARY"}</definedName>
    <definedName name="_VT677" localSheetId="5" hidden="1">{"Offgrid",#N/A,FALSE,"OFFGRID";"Region",#N/A,FALSE,"REGION";"Offgrid -2",#N/A,FALSE,"OFFGRID";"WTP",#N/A,FALSE,"WTP";"WTP -2",#N/A,FALSE,"WTP";"Project",#N/A,FALSE,"PROJECT";"Summary -2",#N/A,FALSE,"SUMMARY"}</definedName>
    <definedName name="_VT677" localSheetId="3" hidden="1">{"Offgrid",#N/A,FALSE,"OFFGRID";"Region",#N/A,FALSE,"REGION";"Offgrid -2",#N/A,FALSE,"OFFGRID";"WTP",#N/A,FALSE,"WTP";"WTP -2",#N/A,FALSE,"WTP";"Project",#N/A,FALSE,"PROJECT";"Summary -2",#N/A,FALSE,"SUMMARY"}</definedName>
    <definedName name="_VT677" localSheetId="0" hidden="1">{"Offgrid",#N/A,FALSE,"OFFGRID";"Region",#N/A,FALSE,"REGION";"Offgrid -2",#N/A,FALSE,"OFFGRID";"WTP",#N/A,FALSE,"WTP";"WTP -2",#N/A,FALSE,"WTP";"Project",#N/A,FALSE,"PROJECT";"Summary -2",#N/A,FALSE,"SUMMARY"}</definedName>
    <definedName name="_VT677" localSheetId="6" hidden="1">{"Offgrid",#N/A,FALSE,"OFFGRID";"Region",#N/A,FALSE,"REGION";"Offgrid -2",#N/A,FALSE,"OFFGRID";"WTP",#N/A,FALSE,"WTP";"WTP -2",#N/A,FALSE,"WTP";"Project",#N/A,FALSE,"PROJECT";"Summary -2",#N/A,FALSE,"SUMMARY"}</definedName>
    <definedName name="_VT677" localSheetId="2" hidden="1">{"Offgrid",#N/A,FALSE,"OFFGRID";"Region",#N/A,FALSE,"REGION";"Offgrid -2",#N/A,FALSE,"OFFGRID";"WTP",#N/A,FALSE,"WTP";"WTP -2",#N/A,FALSE,"WTP";"Project",#N/A,FALSE,"PROJECT";"Summary -2",#N/A,FALSE,"SUMMARY"}</definedName>
    <definedName name="_VT677" hidden="1">{"Offgrid",#N/A,FALSE,"OFFGRID";"Region",#N/A,FALSE,"REGION";"Offgrid -2",#N/A,FALSE,"OFFGRID";"WTP",#N/A,FALSE,"WTP";"WTP -2",#N/A,FALSE,"WTP";"Project",#N/A,FALSE,"PROJECT";"Summary -2",#N/A,FALSE,"SUMMARY"}</definedName>
    <definedName name="_VT678" localSheetId="5" hidden="1">{"Offgrid",#N/A,FALSE,"OFFGRID";"Region",#N/A,FALSE,"REGION";"Offgrid -2",#N/A,FALSE,"OFFGRID";"WTP",#N/A,FALSE,"WTP";"WTP -2",#N/A,FALSE,"WTP";"Project",#N/A,FALSE,"PROJECT";"Summary -2",#N/A,FALSE,"SUMMARY"}</definedName>
    <definedName name="_VT678" localSheetId="3" hidden="1">{"Offgrid",#N/A,FALSE,"OFFGRID";"Region",#N/A,FALSE,"REGION";"Offgrid -2",#N/A,FALSE,"OFFGRID";"WTP",#N/A,FALSE,"WTP";"WTP -2",#N/A,FALSE,"WTP";"Project",#N/A,FALSE,"PROJECT";"Summary -2",#N/A,FALSE,"SUMMARY"}</definedName>
    <definedName name="_VT678" localSheetId="0" hidden="1">{"Offgrid",#N/A,FALSE,"OFFGRID";"Region",#N/A,FALSE,"REGION";"Offgrid -2",#N/A,FALSE,"OFFGRID";"WTP",#N/A,FALSE,"WTP";"WTP -2",#N/A,FALSE,"WTP";"Project",#N/A,FALSE,"PROJECT";"Summary -2",#N/A,FALSE,"SUMMARY"}</definedName>
    <definedName name="_VT678" localSheetId="6" hidden="1">{"Offgrid",#N/A,FALSE,"OFFGRID";"Region",#N/A,FALSE,"REGION";"Offgrid -2",#N/A,FALSE,"OFFGRID";"WTP",#N/A,FALSE,"WTP";"WTP -2",#N/A,FALSE,"WTP";"Project",#N/A,FALSE,"PROJECT";"Summary -2",#N/A,FALSE,"SUMMARY"}</definedName>
    <definedName name="_VT678" localSheetId="2" hidden="1">{"Offgrid",#N/A,FALSE,"OFFGRID";"Region",#N/A,FALSE,"REGION";"Offgrid -2",#N/A,FALSE,"OFFGRID";"WTP",#N/A,FALSE,"WTP";"WTP -2",#N/A,FALSE,"WTP";"Project",#N/A,FALSE,"PROJECT";"Summary -2",#N/A,FALSE,"SUMMARY"}</definedName>
    <definedName name="_VT678" hidden="1">{"Offgrid",#N/A,FALSE,"OFFGRID";"Region",#N/A,FALSE,"REGION";"Offgrid -2",#N/A,FALSE,"OFFGRID";"WTP",#N/A,FALSE,"WTP";"WTP -2",#N/A,FALSE,"WTP";"Project",#N/A,FALSE,"PROJECT";"Summary -2",#N/A,FALSE,"SUMMARY"}</definedName>
    <definedName name="_VT679" localSheetId="5" hidden="1">{"Offgrid",#N/A,FALSE,"OFFGRID";"Region",#N/A,FALSE,"REGION";"Offgrid -2",#N/A,FALSE,"OFFGRID";"WTP",#N/A,FALSE,"WTP";"WTP -2",#N/A,FALSE,"WTP";"Project",#N/A,FALSE,"PROJECT";"Summary -2",#N/A,FALSE,"SUMMARY"}</definedName>
    <definedName name="_VT679" localSheetId="3" hidden="1">{"Offgrid",#N/A,FALSE,"OFFGRID";"Region",#N/A,FALSE,"REGION";"Offgrid -2",#N/A,FALSE,"OFFGRID";"WTP",#N/A,FALSE,"WTP";"WTP -2",#N/A,FALSE,"WTP";"Project",#N/A,FALSE,"PROJECT";"Summary -2",#N/A,FALSE,"SUMMARY"}</definedName>
    <definedName name="_VT679" localSheetId="0" hidden="1">{"Offgrid",#N/A,FALSE,"OFFGRID";"Region",#N/A,FALSE,"REGION";"Offgrid -2",#N/A,FALSE,"OFFGRID";"WTP",#N/A,FALSE,"WTP";"WTP -2",#N/A,FALSE,"WTP";"Project",#N/A,FALSE,"PROJECT";"Summary -2",#N/A,FALSE,"SUMMARY"}</definedName>
    <definedName name="_VT679" localSheetId="6" hidden="1">{"Offgrid",#N/A,FALSE,"OFFGRID";"Region",#N/A,FALSE,"REGION";"Offgrid -2",#N/A,FALSE,"OFFGRID";"WTP",#N/A,FALSE,"WTP";"WTP -2",#N/A,FALSE,"WTP";"Project",#N/A,FALSE,"PROJECT";"Summary -2",#N/A,FALSE,"SUMMARY"}</definedName>
    <definedName name="_VT679" localSheetId="2" hidden="1">{"Offgrid",#N/A,FALSE,"OFFGRID";"Region",#N/A,FALSE,"REGION";"Offgrid -2",#N/A,FALSE,"OFFGRID";"WTP",#N/A,FALSE,"WTP";"WTP -2",#N/A,FALSE,"WTP";"Project",#N/A,FALSE,"PROJECT";"Summary -2",#N/A,FALSE,"SUMMARY"}</definedName>
    <definedName name="_VT679" hidden="1">{"Offgrid",#N/A,FALSE,"OFFGRID";"Region",#N/A,FALSE,"REGION";"Offgrid -2",#N/A,FALSE,"OFFGRID";"WTP",#N/A,FALSE,"WTP";"WTP -2",#N/A,FALSE,"WTP";"Project",#N/A,FALSE,"PROJECT";"Summary -2",#N/A,FALSE,"SUMMARY"}</definedName>
    <definedName name="a_1" hidden="1">{"'Sheet1'!$L$16"}</definedName>
    <definedName name="aaaa" hidden="1">#REF!</definedName>
    <definedName name="aaaaa" hidden="1">{#N/A,#N/A,FALSE,"Tabelle2";#N/A,#N/A,FALSE,"Tabelle1"}</definedName>
    <definedName name="aasasas" hidden="1">{"'Sheet1'!$L$16"}</definedName>
    <definedName name="aavavavav" localSheetId="5" hidden="1">{#N/A,#N/A,FALSE,"Chi tiÆt"}</definedName>
    <definedName name="aavavavav" localSheetId="3" hidden="1">{#N/A,#N/A,FALSE,"Chi tiÆt"}</definedName>
    <definedName name="aavavavav" localSheetId="0" hidden="1">{#N/A,#N/A,FALSE,"Chi tiÆt"}</definedName>
    <definedName name="aavavavav" localSheetId="6" hidden="1">{#N/A,#N/A,FALSE,"Chi tiÆt"}</definedName>
    <definedName name="aavavavav" localSheetId="2" hidden="1">{#N/A,#N/A,FALSE,"Chi tiÆt"}</definedName>
    <definedName name="aavavavav" hidden="1">{#N/A,#N/A,FALSE,"Chi tiÆt"}</definedName>
    <definedName name="ac" hidden="1">#REF!</definedName>
    <definedName name="AccessDatabase" hidden="1">"C:\PROGRAM FILES\MICROSOFT OFFICE\OFFICE\xlstart\Book1.mdb"</definedName>
    <definedName name="ÁCQC" hidden="1">#REF!</definedName>
    <definedName name="ada" hidden="1">{"'Sheet1'!$L$16"}</definedName>
    <definedName name="ADADADD" hidden="1">{"'Sheet1'!$L$16"}</definedName>
    <definedName name="adfa" hidden="1">#REF!</definedName>
    <definedName name="adfasdf" hidden="1">#REF!</definedName>
    <definedName name="ae" hidden="1">{"'Sheet1'!$L$16"}</definedName>
    <definedName name="aegerhfg" hidden="1">{"'Sheet1'!$L$16"}</definedName>
    <definedName name="aegwhg.gk" localSheetId="5" hidden="1">{"Offgrid",#N/A,FALSE,"OFFGRID";"Region",#N/A,FALSE,"REGION";"Offgrid -2",#N/A,FALSE,"OFFGRID";"WTP",#N/A,FALSE,"WTP";"WTP -2",#N/A,FALSE,"WTP";"Project",#N/A,FALSE,"PROJECT";"Summary -2",#N/A,FALSE,"SUMMARY"}</definedName>
    <definedName name="aegwhg.gk" localSheetId="3" hidden="1">{"Offgrid",#N/A,FALSE,"OFFGRID";"Region",#N/A,FALSE,"REGION";"Offgrid -2",#N/A,FALSE,"OFFGRID";"WTP",#N/A,FALSE,"WTP";"WTP -2",#N/A,FALSE,"WTP";"Project",#N/A,FALSE,"PROJECT";"Summary -2",#N/A,FALSE,"SUMMARY"}</definedName>
    <definedName name="aegwhg.gk" localSheetId="0" hidden="1">{"Offgrid",#N/A,FALSE,"OFFGRID";"Region",#N/A,FALSE,"REGION";"Offgrid -2",#N/A,FALSE,"OFFGRID";"WTP",#N/A,FALSE,"WTP";"WTP -2",#N/A,FALSE,"WTP";"Project",#N/A,FALSE,"PROJECT";"Summary -2",#N/A,FALSE,"SUMMARY"}</definedName>
    <definedName name="aegwhg.gk" localSheetId="6" hidden="1">{"Offgrid",#N/A,FALSE,"OFFGRID";"Region",#N/A,FALSE,"REGION";"Offgrid -2",#N/A,FALSE,"OFFGRID";"WTP",#N/A,FALSE,"WTP";"WTP -2",#N/A,FALSE,"WTP";"Project",#N/A,FALSE,"PROJECT";"Summary -2",#N/A,FALSE,"SUMMARY"}</definedName>
    <definedName name="aegwhg.gk" localSheetId="2" hidden="1">{"Offgrid",#N/A,FALSE,"OFFGRID";"Region",#N/A,FALSE,"REGION";"Offgrid -2",#N/A,FALSE,"OFFGRID";"WTP",#N/A,FALSE,"WTP";"WTP -2",#N/A,FALSE,"WTP";"Project",#N/A,FALSE,"PROJECT";"Summary -2",#N/A,FALSE,"SUMMARY"}</definedName>
    <definedName name="aegwhg.gk" hidden="1">{"Offgrid",#N/A,FALSE,"OFFGRID";"Region",#N/A,FALSE,"REGION";"Offgrid -2",#N/A,FALSE,"OFFGRID";"WTP",#N/A,FALSE,"WTP";"WTP -2",#N/A,FALSE,"WTP";"Project",#N/A,FALSE,"PROJECT";"Summary -2",#N/A,FALSE,"SUMMARY"}</definedName>
    <definedName name="aetg.hgrs" localSheetId="5" hidden="1">{"Offgrid",#N/A,FALSE,"OFFGRID";"Region",#N/A,FALSE,"REGION";"Offgrid -2",#N/A,FALSE,"OFFGRID";"WTP",#N/A,FALSE,"WTP";"WTP -2",#N/A,FALSE,"WTP";"Project",#N/A,FALSE,"PROJECT";"Summary -2",#N/A,FALSE,"SUMMARY"}</definedName>
    <definedName name="aetg.hgrs" localSheetId="3" hidden="1">{"Offgrid",#N/A,FALSE,"OFFGRID";"Region",#N/A,FALSE,"REGION";"Offgrid -2",#N/A,FALSE,"OFFGRID";"WTP",#N/A,FALSE,"WTP";"WTP -2",#N/A,FALSE,"WTP";"Project",#N/A,FALSE,"PROJECT";"Summary -2",#N/A,FALSE,"SUMMARY"}</definedName>
    <definedName name="aetg.hgrs" localSheetId="0" hidden="1">{"Offgrid",#N/A,FALSE,"OFFGRID";"Region",#N/A,FALSE,"REGION";"Offgrid -2",#N/A,FALSE,"OFFGRID";"WTP",#N/A,FALSE,"WTP";"WTP -2",#N/A,FALSE,"WTP";"Project",#N/A,FALSE,"PROJECT";"Summary -2",#N/A,FALSE,"SUMMARY"}</definedName>
    <definedName name="aetg.hgrs" localSheetId="6" hidden="1">{"Offgrid",#N/A,FALSE,"OFFGRID";"Region",#N/A,FALSE,"REGION";"Offgrid -2",#N/A,FALSE,"OFFGRID";"WTP",#N/A,FALSE,"WTP";"WTP -2",#N/A,FALSE,"WTP";"Project",#N/A,FALSE,"PROJECT";"Summary -2",#N/A,FALSE,"SUMMARY"}</definedName>
    <definedName name="aetg.hgrs" localSheetId="2" hidden="1">{"Offgrid",#N/A,FALSE,"OFFGRID";"Region",#N/A,FALSE,"REGION";"Offgrid -2",#N/A,FALSE,"OFFGRID";"WTP",#N/A,FALSE,"WTP";"WTP -2",#N/A,FALSE,"WTP";"Project",#N/A,FALSE,"PROJECT";"Summary -2",#N/A,FALSE,"SUMMARY"}</definedName>
    <definedName name="aetg.hgrs" hidden="1">{"Offgrid",#N/A,FALSE,"OFFGRID";"Region",#N/A,FALSE,"REGION";"Offgrid -2",#N/A,FALSE,"OFFGRID";"WTP",#N/A,FALSE,"WTP";"WTP -2",#N/A,FALSE,"WTP";"Project",#N/A,FALSE,"PROJECT";"Summary -2",#N/A,FALSE,"SUMMARY"}</definedName>
    <definedName name="afasfaf" hidden="1">{"'Sheet1'!$L$16"}</definedName>
    <definedName name="afasfsagfas" hidden="1">{#N/A,#N/A,FALSE,"Chi tiÆt"}</definedName>
    <definedName name="ag" hidden="1">{"'Sheet1'!$L$16"}</definedName>
    <definedName name="AH" hidden="1">{#N/A,#N/A,FALSE,"CCTV"}</definedName>
    <definedName name="ahôhagho" hidden="1">{#N/A,#N/A,FALSE,"Chi tiÆt"}</definedName>
    <definedName name="anscount" hidden="1">6</definedName>
    <definedName name="Antoan" hidden="1">{"'Sheet1'!$L$16"}</definedName>
    <definedName name="ANH" hidden="1">{"'Sheet1'!$L$16"}</definedName>
    <definedName name="AP" hidden="1">{#N/A,#N/A,FALSE,"Aging Summary";#N/A,#N/A,FALSE,"Ratio Analysis";#N/A,#N/A,FALSE,"Test 120 Day Accts";#N/A,#N/A,FALSE,"Tickmarks"}</definedName>
    <definedName name="aqbnmjm" hidden="1">#REF!</definedName>
    <definedName name="AS2DocOpenMode" hidden="1">"AS2DocumentEdit"</definedName>
    <definedName name="AS2HasNoAutoHeaderFooter" hidden="1">" "</definedName>
    <definedName name="AS2ReportLS" hidden="1">1</definedName>
    <definedName name="AS2StaticLS" hidden="1">#REF!</definedName>
    <definedName name="AS2SyncStepLS" hidden="1">0</definedName>
    <definedName name="AS2TickmarkLS" localSheetId="5" hidden="1">#REF!</definedName>
    <definedName name="AS2TickmarkLS" localSheetId="3" hidden="1">#REF!</definedName>
    <definedName name="AS2TickmarkLS" localSheetId="0" hidden="1">#REF!</definedName>
    <definedName name="AS2TickmarkLS" localSheetId="6" hidden="1">#REF!</definedName>
    <definedName name="AS2TickmarkLS" localSheetId="2" hidden="1">#REF!</definedName>
    <definedName name="AS2TickmarkLS" hidden="1">#REF!</definedName>
    <definedName name="AS2VersionLS" hidden="1">300</definedName>
    <definedName name="asa" hidden="1">{"'Sheet1'!$L$16"}</definedName>
    <definedName name="asf" hidden="1">{"'Sheet1'!$L$16"}</definedName>
    <definedName name="asfasd" hidden="1">#REF!</definedName>
    <definedName name="asss" hidden="1">{"'Sheet1'!$L$16"}</definedName>
    <definedName name="asssss" hidden="1">{"'Sheet1'!$L$16"}</definedName>
    <definedName name="AU" hidden="1">{"'Sheet1'!$L$16"}</definedName>
    <definedName name="av" hidden="1">{"'Sheet1'!$L$16"}</definedName>
    <definedName name="avavgveqvaq" localSheetId="5" hidden="1">{"Offgrid",#N/A,FALSE,"OFFGRID";"Region",#N/A,FALSE,"REGION";"Offgrid -2",#N/A,FALSE,"OFFGRID";"WTP",#N/A,FALSE,"WTP";"WTP -2",#N/A,FALSE,"WTP";"Project",#N/A,FALSE,"PROJECT";"Summary -2",#N/A,FALSE,"SUMMARY"}</definedName>
    <definedName name="avavgveqvaq" localSheetId="3" hidden="1">{"Offgrid",#N/A,FALSE,"OFFGRID";"Region",#N/A,FALSE,"REGION";"Offgrid -2",#N/A,FALSE,"OFFGRID";"WTP",#N/A,FALSE,"WTP";"WTP -2",#N/A,FALSE,"WTP";"Project",#N/A,FALSE,"PROJECT";"Summary -2",#N/A,FALSE,"SUMMARY"}</definedName>
    <definedName name="avavgveqvaq" localSheetId="0" hidden="1">{"Offgrid",#N/A,FALSE,"OFFGRID";"Region",#N/A,FALSE,"REGION";"Offgrid -2",#N/A,FALSE,"OFFGRID";"WTP",#N/A,FALSE,"WTP";"WTP -2",#N/A,FALSE,"WTP";"Project",#N/A,FALSE,"PROJECT";"Summary -2",#N/A,FALSE,"SUMMARY"}</definedName>
    <definedName name="avavgveqvaq" localSheetId="6" hidden="1">{"Offgrid",#N/A,FALSE,"OFFGRID";"Region",#N/A,FALSE,"REGION";"Offgrid -2",#N/A,FALSE,"OFFGRID";"WTP",#N/A,FALSE,"WTP";"WTP -2",#N/A,FALSE,"WTP";"Project",#N/A,FALSE,"PROJECT";"Summary -2",#N/A,FALSE,"SUMMARY"}</definedName>
    <definedName name="avavgveqvaq" localSheetId="2" hidden="1">{"Offgrid",#N/A,FALSE,"OFFGRID";"Region",#N/A,FALSE,"REGION";"Offgrid -2",#N/A,FALSE,"OFFGRID";"WTP",#N/A,FALSE,"WTP";"WTP -2",#N/A,FALSE,"WTP";"Project",#N/A,FALSE,"PROJECT";"Summary -2",#N/A,FALSE,"SUMMARY"}</definedName>
    <definedName name="avavgveqvaq" hidden="1">{"Offgrid",#N/A,FALSE,"OFFGRID";"Region",#N/A,FALSE,"REGION";"Offgrid -2",#N/A,FALSE,"OFFGRID";"WTP",#N/A,FALSE,"WTP";"WTP -2",#N/A,FALSE,"WTP";"Project",#N/A,FALSE,"PROJECT";"Summary -2",#N/A,FALSE,"SUMMARY"}</definedName>
    <definedName name="ằ" localSheetId="5" hidden="1">{"'Sheet1'!$L$16"}</definedName>
    <definedName name="ằ" localSheetId="3" hidden="1">{"'Sheet1'!$L$16"}</definedName>
    <definedName name="ằ" localSheetId="0" hidden="1">{"'Sheet1'!$L$16"}</definedName>
    <definedName name="ằ" localSheetId="6" hidden="1">{"'Sheet1'!$L$16"}</definedName>
    <definedName name="ằ" localSheetId="2" hidden="1">{"'Sheet1'!$L$16"}</definedName>
    <definedName name="ằ" hidden="1">{"'Sheet1'!$L$16"}</definedName>
    <definedName name="ăg" localSheetId="5" hidden="1">{"'Sheet1'!$L$16"}</definedName>
    <definedName name="ăg" localSheetId="3" hidden="1">{"'Sheet1'!$L$16"}</definedName>
    <definedName name="ăg" localSheetId="0" hidden="1">{"'Sheet1'!$L$16"}</definedName>
    <definedName name="ăg" localSheetId="6" hidden="1">{"'Sheet1'!$L$16"}</definedName>
    <definedName name="ăg" localSheetId="2" hidden="1">{"'Sheet1'!$L$16"}</definedName>
    <definedName name="ăg" hidden="1">{"'Sheet1'!$L$16"}</definedName>
    <definedName name="âétggâgqgêágghe" localSheetId="5" hidden="1">{#N/A,#N/A,FALSE,"Chi tiÆt"}</definedName>
    <definedName name="âétggâgqgêágghe" localSheetId="3" hidden="1">{#N/A,#N/A,FALSE,"Chi tiÆt"}</definedName>
    <definedName name="âétggâgqgêágghe" localSheetId="0" hidden="1">{#N/A,#N/A,FALSE,"Chi tiÆt"}</definedName>
    <definedName name="âétggâgqgêágghe" localSheetId="6" hidden="1">{#N/A,#N/A,FALSE,"Chi tiÆt"}</definedName>
    <definedName name="âétggâgqgêágghe" localSheetId="2" hidden="1">{#N/A,#N/A,FALSE,"Chi tiÆt"}</definedName>
    <definedName name="âétggâgqgêágghe" hidden="1">{#N/A,#N/A,FALSE,"Chi tiÆt"}</definedName>
    <definedName name="âfA" localSheetId="5" hidden="1">{"'Sheet1'!$L$16"}</definedName>
    <definedName name="âfA" localSheetId="3" hidden="1">{"'Sheet1'!$L$16"}</definedName>
    <definedName name="âfA" localSheetId="0" hidden="1">{"'Sheet1'!$L$16"}</definedName>
    <definedName name="âfA" localSheetId="6" hidden="1">{"'Sheet1'!$L$16"}</definedName>
    <definedName name="âfA" localSheetId="2" hidden="1">{"'Sheet1'!$L$16"}</definedName>
    <definedName name="âfA" hidden="1">{"'Sheet1'!$L$16"}</definedName>
    <definedName name="ẩgg" localSheetId="5" hidden="1">{"'Sheet1'!$L$16"}</definedName>
    <definedName name="ẩgg" localSheetId="3" hidden="1">{"'Sheet1'!$L$16"}</definedName>
    <definedName name="ẩgg" localSheetId="0" hidden="1">{"'Sheet1'!$L$16"}</definedName>
    <definedName name="ẩgg" localSheetId="6" hidden="1">{"'Sheet1'!$L$16"}</definedName>
    <definedName name="ẩgg" localSheetId="2" hidden="1">{"'Sheet1'!$L$16"}</definedName>
    <definedName name="ẩgg" hidden="1">{"'Sheet1'!$L$16"}</definedName>
    <definedName name="ầgga" localSheetId="5" hidden="1">{"'Sheet1'!$L$16"}</definedName>
    <definedName name="ầgga" localSheetId="3" hidden="1">{"'Sheet1'!$L$16"}</definedName>
    <definedName name="ầgga" localSheetId="0" hidden="1">{"'Sheet1'!$L$16"}</definedName>
    <definedName name="ầgga" localSheetId="6" hidden="1">{"'Sheet1'!$L$16"}</definedName>
    <definedName name="ầgga" localSheetId="2" hidden="1">{"'Sheet1'!$L$16"}</definedName>
    <definedName name="ầgga" hidden="1">{"'Sheet1'!$L$16"}</definedName>
    <definedName name="bai" hidden="1">{"'Sheet1'!$L$16"}</definedName>
    <definedName name="banql" hidden="1">{"'Sheet1'!$L$16"}</definedName>
    <definedName name="baocaonnnn" hidden="1">{"'Sheet1'!$L$16"}</definedName>
    <definedName name="BCKQKD" localSheetId="5" hidden="1">{"'Sheet1'!$L$16"}</definedName>
    <definedName name="BCKQKD" localSheetId="3" hidden="1">{"'Sheet1'!$L$16"}</definedName>
    <definedName name="BCKQKD" localSheetId="0" hidden="1">{"'Sheet1'!$L$16"}</definedName>
    <definedName name="BCKQKD" localSheetId="6" hidden="1">{"'Sheet1'!$L$16"}</definedName>
    <definedName name="BCKQKD" localSheetId="2" hidden="1">{"'Sheet1'!$L$16"}</definedName>
    <definedName name="BCKQKD" hidden="1">{"'Sheet1'!$L$16"}</definedName>
    <definedName name="BCTV" hidden="1">{"'Sheet1'!$L$16"}</definedName>
    <definedName name="bfhuahbj" hidden="1">#REF!</definedName>
    <definedName name="BG_Del" hidden="1">15</definedName>
    <definedName name="BG_Ins" hidden="1">4</definedName>
    <definedName name="BG_Mod" hidden="1">6</definedName>
    <definedName name="bghui" localSheetId="5" hidden="1">{"'Sheet1'!$L$16"}</definedName>
    <definedName name="bghui" localSheetId="3" hidden="1">{"'Sheet1'!$L$16"}</definedName>
    <definedName name="bghui" localSheetId="0" hidden="1">{"'Sheet1'!$L$16"}</definedName>
    <definedName name="bghui" localSheetId="6" hidden="1">{"'Sheet1'!$L$16"}</definedName>
    <definedName name="bghui" localSheetId="2" hidden="1">{"'Sheet1'!$L$16"}</definedName>
    <definedName name="bghui" hidden="1">{"'Sheet1'!$L$16"}</definedName>
    <definedName name="Bgiang" hidden="1">{"'Sheet1'!$L$16"}</definedName>
    <definedName name="bhfh" hidden="1">{"'Sheet1'!$L$16"}</definedName>
    <definedName name="Bien1" hidden="1">#REF!</definedName>
    <definedName name="bn" hidden="1">{"'Sheet1'!$L$16"}</definedName>
    <definedName name="boook" hidden="1">{"'Sheet1'!$L$16"}</definedName>
    <definedName name="BSLR4">LKTA_22!$H$120:$BB$265</definedName>
    <definedName name="btdc2" hidden="1">#REF!</definedName>
    <definedName name="btl" hidden="1">{"'Sheet1'!$L$16"}</definedName>
    <definedName name="BTH" hidden="1">{"'Sheet1'!$L$16"}</definedName>
    <definedName name="Capvon" hidden="1">{#N/A,#N/A,FALSE,"Chi tiÆt"}</definedName>
    <definedName name="cauthang" hidden="1">{"'Sheet1'!$L$16"}</definedName>
    <definedName name="CBTH" hidden="1">{"'Sheet1'!$L$16"}</definedName>
    <definedName name="CC" localSheetId="5" hidden="1">{"'Sheet1'!$L$16"}</definedName>
    <definedName name="CC" localSheetId="3" hidden="1">{"'Sheet1'!$L$16"}</definedName>
    <definedName name="CC" localSheetId="0" hidden="1">{"'Sheet1'!$L$16"}</definedName>
    <definedName name="CC" localSheetId="6" hidden="1">{"'Sheet1'!$L$16"}</definedName>
    <definedName name="CC" localSheetId="2" hidden="1">{"'Sheet1'!$L$16"}</definedName>
    <definedName name="CC" hidden="1">{"'Sheet1'!$L$16"}</definedName>
    <definedName name="ccc" hidden="1">{"'Sheet1'!$L$16"}</definedName>
    <definedName name="cfgg" hidden="1">{"'Sheet1'!$L$16"}</definedName>
    <definedName name="CIQWBGuid" hidden="1">"b1f5f3b8-e296-42cb-94b9-80f2d51cf14d"</definedName>
    <definedName name="co_cau_ktqd" hidden="1">#N/A</definedName>
    <definedName name="Coc_60" hidden="1">{"'Sheet1'!$L$16"}</definedName>
    <definedName name="CoCauN" hidden="1">{"'Sheet1'!$L$16"}</definedName>
    <definedName name="Code" hidden="1">#REF!</definedName>
    <definedName name="Company2013" hidden="1">#REF!</definedName>
    <definedName name="CP" hidden="1">#REF!</definedName>
    <definedName name="CTCT1" hidden="1">{"'Sheet1'!$L$16"}</definedName>
    <definedName name="ctieu" hidden="1">{"'Sheet1'!$L$16"}</definedName>
    <definedName name="cung" hidden="1">{"'Sheet1'!$L$16"}</definedName>
    <definedName name="CurDate" hidden="1">#REF!</definedName>
    <definedName name="cvvv" hidden="1">{#N/A,#N/A,FALSE,"Chi tiÆt"}</definedName>
    <definedName name="Chdate" hidden="1">#REF!</definedName>
    <definedName name="Chi_tiet" hidden="1">{#N/A,#N/A,FALSE,"Chi tiÆt"}</definedName>
    <definedName name="Chiettinh" hidden="1">{"'Sheet1'!$L$16"}</definedName>
    <definedName name="chilk" localSheetId="5" hidden="1">{"'Sheet1'!$L$16"}</definedName>
    <definedName name="chilk" localSheetId="3" hidden="1">{"'Sheet1'!$L$16"}</definedName>
    <definedName name="chilk" localSheetId="0" hidden="1">{"'Sheet1'!$L$16"}</definedName>
    <definedName name="chilk" localSheetId="6" hidden="1">{"'Sheet1'!$L$16"}</definedName>
    <definedName name="chilk" localSheetId="2" hidden="1">{"'Sheet1'!$L$16"}</definedName>
    <definedName name="chilk" hidden="1">{"'Sheet1'!$L$16"}</definedName>
    <definedName name="chitietbgiang2" hidden="1">{"'Sheet1'!$L$16"}</definedName>
    <definedName name="chl" hidden="1">{"'Sheet1'!$L$16"}</definedName>
    <definedName name="d¸" hidden="1">{"'Sheet1'!$L$16"}</definedName>
    <definedName name="DA_2915913098000001293" hidden="1">#REF!</definedName>
    <definedName name="DA_2915913098000001298" hidden="1">#REF!</definedName>
    <definedName name="DA_2915913098000001303" hidden="1">#REF!</definedName>
    <definedName name="DA_2915913098000001309" hidden="1">#REF!</definedName>
    <definedName name="DA_2915913098000001313" hidden="1">#REF!</definedName>
    <definedName name="DA_2915913098000001344" hidden="1">#REF!</definedName>
    <definedName name="DA_2915913098000001349" hidden="1">#REF!</definedName>
    <definedName name="DA_2915913098000001354" hidden="1">#REF!</definedName>
    <definedName name="DA_2915913098000001362" hidden="1">#REF!</definedName>
    <definedName name="DA_2915913098000001367" hidden="1">#REF!</definedName>
    <definedName name="DA_2915913098000001412" hidden="1">#REF!</definedName>
    <definedName name="DA_2915913098000003202" hidden="1">#REF!</definedName>
    <definedName name="DA_2931263971700005174" hidden="1">#REF!</definedName>
    <definedName name="DA_2931263971700005178" hidden="1">#REF!</definedName>
    <definedName name="DA_2931263971700005182" hidden="1">#REF!</definedName>
    <definedName name="DA_2931263971700005186" hidden="1">#REF!</definedName>
    <definedName name="DA_2931263971700005191" hidden="1">#REF!</definedName>
    <definedName name="DA_2931263971700005200" hidden="1">#REF!</definedName>
    <definedName name="DA_2931263971700005204" hidden="1">#REF!</definedName>
    <definedName name="DAI" hidden="1">{0}</definedName>
    <definedName name="DAMMONG" hidden="1">{"'Sheet1'!$L$16"}</definedName>
    <definedName name="dan" hidden="1">{"'Sheet1'!$L$16"}</definedName>
    <definedName name="DANH" hidden="1">{"'Sheet1'!$L$16"}</definedName>
    <definedName name="daøy" hidden="1">#REF!</definedName>
    <definedName name="data1" hidden="1">#REF!</definedName>
    <definedName name="data2" hidden="1">#REF!</definedName>
    <definedName name="data3" hidden="1">#REF!</definedName>
    <definedName name="_xlnm.Database" hidden="1">#REF!</definedName>
    <definedName name="Dautu" hidden="1">{"'Sheet1'!$L$16"}</definedName>
    <definedName name="dbh" hidden="1">{"'Sheet1'!$L$16"}</definedName>
    <definedName name="DBHThe" hidden="1">{"'Sheet1'!$L$16"}</definedName>
    <definedName name="DDD" hidden="1">#REF!</definedName>
    <definedName name="ddđá" hidden="1">{"'Sheet1'!$L$16"}</definedName>
    <definedName name="ddf" hidden="1">{"'Sheet1'!$L$16"}</definedName>
    <definedName name="ddfgd" hidden="1">{"'Sheet1'!$L$16"}</definedName>
    <definedName name="dđ" hidden="1">{"'Sheet1'!$L$16"}</definedName>
    <definedName name="dec" hidden="1">{"Offgrid",#N/A,FALSE,"OFFGRID";"Region",#N/A,FALSE,"REGION";"Offgrid -2",#N/A,FALSE,"OFFGRID";"WTP",#N/A,FALSE,"WTP";"WTP -2",#N/A,FALSE,"WTP";"Project",#N/A,FALSE,"PROJECT";"Summary -2",#N/A,FALSE,"SUMMARY"}</definedName>
    <definedName name="deedfsd" localSheetId="5" hidden="1">{"'Sheet1'!$L$16"}</definedName>
    <definedName name="deedfsd" localSheetId="3" hidden="1">{"'Sheet1'!$L$16"}</definedName>
    <definedName name="deedfsd" localSheetId="0" hidden="1">{"'Sheet1'!$L$16"}</definedName>
    <definedName name="deedfsd" localSheetId="6" hidden="1">{"'Sheet1'!$L$16"}</definedName>
    <definedName name="deedfsd" localSheetId="2" hidden="1">{"'Sheet1'!$L$16"}</definedName>
    <definedName name="deedfsd" hidden="1">{"'Sheet1'!$L$16"}</definedName>
    <definedName name="del_tab" hidden="1">#REF!</definedName>
    <definedName name="delcode" hidden="1">#REF!</definedName>
    <definedName name="DenDK" hidden="1">{"'Sheet1'!$L$16"}</definedName>
    <definedName name="dfg" localSheetId="5" hidden="1">{"'Sheet1'!$L$16"}</definedName>
    <definedName name="dfg" localSheetId="3" hidden="1">{"'Sheet1'!$L$16"}</definedName>
    <definedName name="dfg" localSheetId="0" hidden="1">{"'Sheet1'!$L$16"}</definedName>
    <definedName name="dfg" localSheetId="6" hidden="1">{"'Sheet1'!$L$16"}</definedName>
    <definedName name="dfg" localSheetId="2" hidden="1">{"'Sheet1'!$L$16"}</definedName>
    <definedName name="dfg" hidden="1">{"'Sheet1'!$L$16"}</definedName>
    <definedName name="dfgasdg" hidden="1">{"'Sheet1'!$L$16"}</definedName>
    <definedName name="dfgd" localSheetId="5" hidden="1">{"'Sheet1'!$L$16"}</definedName>
    <definedName name="dfgd" localSheetId="3" hidden="1">{"'Sheet1'!$L$16"}</definedName>
    <definedName name="dfgd" localSheetId="0" hidden="1">{"'Sheet1'!$L$16"}</definedName>
    <definedName name="dfgd" localSheetId="6" hidden="1">{"'Sheet1'!$L$16"}</definedName>
    <definedName name="dfgd" localSheetId="2" hidden="1">{"'Sheet1'!$L$16"}</definedName>
    <definedName name="dfgd" hidden="1">{"'Sheet1'!$L$16"}</definedName>
    <definedName name="dfh" hidden="1">{"'Sheet1'!$L$16"}</definedName>
    <definedName name="dfhp" localSheetId="5" hidden="1">{"'Sheet1'!$L$16"}</definedName>
    <definedName name="dfhp" localSheetId="3" hidden="1">{"'Sheet1'!$L$16"}</definedName>
    <definedName name="dfhp" localSheetId="0" hidden="1">{"'Sheet1'!$L$16"}</definedName>
    <definedName name="dfhp" localSheetId="6" hidden="1">{"'Sheet1'!$L$16"}</definedName>
    <definedName name="dfhp" localSheetId="2" hidden="1">{"'Sheet1'!$L$16"}</definedName>
    <definedName name="dfhp" hidden="1">{"'Sheet1'!$L$16"}</definedName>
    <definedName name="DFSDF" hidden="1">{"'Sheet1'!$L$16"}</definedName>
    <definedName name="dfsfsd" hidden="1">{"'Sheet1'!$L$16"}</definedName>
    <definedName name="dfvssd" hidden="1">#REF!</definedName>
    <definedName name="dfz" hidden="1">{"'Sheet1'!$L$16"}</definedName>
    <definedName name="dgctp2" hidden="1">{"'Sheet1'!$L$16"}</definedName>
    <definedName name="dgf" hidden="1">{"'Sheet1'!$L$16"}</definedName>
    <definedName name="DGKL" hidden="1">#REF!</definedName>
    <definedName name="dhtdh" localSheetId="5" hidden="1">{"Offgrid",#N/A,FALSE,"OFFGRID";"Region",#N/A,FALSE,"REGION";"Offgrid -2",#N/A,FALSE,"OFFGRID";"WTP",#N/A,FALSE,"WTP";"WTP -2",#N/A,FALSE,"WTP";"Project",#N/A,FALSE,"PROJECT";"Summary -2",#N/A,FALSE,"SUMMARY"}</definedName>
    <definedName name="dhtdh" localSheetId="3" hidden="1">{"Offgrid",#N/A,FALSE,"OFFGRID";"Region",#N/A,FALSE,"REGION";"Offgrid -2",#N/A,FALSE,"OFFGRID";"WTP",#N/A,FALSE,"WTP";"WTP -2",#N/A,FALSE,"WTP";"Project",#N/A,FALSE,"PROJECT";"Summary -2",#N/A,FALSE,"SUMMARY"}</definedName>
    <definedName name="dhtdh" localSheetId="0" hidden="1">{"Offgrid",#N/A,FALSE,"OFFGRID";"Region",#N/A,FALSE,"REGION";"Offgrid -2",#N/A,FALSE,"OFFGRID";"WTP",#N/A,FALSE,"WTP";"WTP -2",#N/A,FALSE,"WTP";"Project",#N/A,FALSE,"PROJECT";"Summary -2",#N/A,FALSE,"SUMMARY"}</definedName>
    <definedName name="dhtdh" localSheetId="6" hidden="1">{"Offgrid",#N/A,FALSE,"OFFGRID";"Region",#N/A,FALSE,"REGION";"Offgrid -2",#N/A,FALSE,"OFFGRID";"WTP",#N/A,FALSE,"WTP";"WTP -2",#N/A,FALSE,"WTP";"Project",#N/A,FALSE,"PROJECT";"Summary -2",#N/A,FALSE,"SUMMARY"}</definedName>
    <definedName name="dhtdh" localSheetId="2" hidden="1">{"Offgrid",#N/A,FALSE,"OFFGRID";"Region",#N/A,FALSE,"REGION";"Offgrid -2",#N/A,FALSE,"OFFGRID";"WTP",#N/A,FALSE,"WTP";"WTP -2",#N/A,FALSE,"WTP";"Project",#N/A,FALSE,"PROJECT";"Summary -2",#N/A,FALSE,"SUMMARY"}</definedName>
    <definedName name="dhtdh" hidden="1">{"Offgrid",#N/A,FALSE,"OFFGRID";"Region",#N/A,FALSE,"REGION";"Offgrid -2",#N/A,FALSE,"OFFGRID";"WTP",#N/A,FALSE,"WTP";"WTP -2",#N/A,FALSE,"WTP";"Project",#N/A,FALSE,"PROJECT";"Summary -2",#N/A,FALSE,"SUMMARY"}</definedName>
    <definedName name="Discount" localSheetId="5" hidden="1">#REF!</definedName>
    <definedName name="Discount" localSheetId="3" hidden="1">#REF!</definedName>
    <definedName name="Discount" localSheetId="0" hidden="1">#REF!</definedName>
    <definedName name="Discount" localSheetId="6" hidden="1">#REF!</definedName>
    <definedName name="Discount" localSheetId="2" hidden="1">#REF!</definedName>
    <definedName name="Discount" hidden="1">#REF!</definedName>
    <definedName name="display_area_2" localSheetId="5" hidden="1">#REF!</definedName>
    <definedName name="display_area_2" localSheetId="3" hidden="1">#REF!</definedName>
    <definedName name="display_area_2" localSheetId="0" hidden="1">#REF!</definedName>
    <definedName name="display_area_2" localSheetId="6" hidden="1">#REF!</definedName>
    <definedName name="display_area_2" localSheetId="2" hidden="1">#REF!</definedName>
    <definedName name="display_area_2" hidden="1">#REF!</definedName>
    <definedName name="DK" localSheetId="5" hidden="1">{"Offgrid",#N/A,FALSE,"OFFGRID";"Region",#N/A,FALSE,"REGION";"Offgrid -2",#N/A,FALSE,"OFFGRID";"WTP",#N/A,FALSE,"WTP";"WTP -2",#N/A,FALSE,"WTP";"Project",#N/A,FALSE,"PROJECT";"Summary -2",#N/A,FALSE,"SUMMARY"}</definedName>
    <definedName name="DK" localSheetId="3" hidden="1">{"Offgrid",#N/A,FALSE,"OFFGRID";"Region",#N/A,FALSE,"REGION";"Offgrid -2",#N/A,FALSE,"OFFGRID";"WTP",#N/A,FALSE,"WTP";"WTP -2",#N/A,FALSE,"WTP";"Project",#N/A,FALSE,"PROJECT";"Summary -2",#N/A,FALSE,"SUMMARY"}</definedName>
    <definedName name="DK" localSheetId="0" hidden="1">{"Offgrid",#N/A,FALSE,"OFFGRID";"Region",#N/A,FALSE,"REGION";"Offgrid -2",#N/A,FALSE,"OFFGRID";"WTP",#N/A,FALSE,"WTP";"WTP -2",#N/A,FALSE,"WTP";"Project",#N/A,FALSE,"PROJECT";"Summary -2",#N/A,FALSE,"SUMMARY"}</definedName>
    <definedName name="DK" localSheetId="6" hidden="1">{"Offgrid",#N/A,FALSE,"OFFGRID";"Region",#N/A,FALSE,"REGION";"Offgrid -2",#N/A,FALSE,"OFFGRID";"WTP",#N/A,FALSE,"WTP";"WTP -2",#N/A,FALSE,"WTP";"Project",#N/A,FALSE,"PROJECT";"Summary -2",#N/A,FALSE,"SUMMARY"}</definedName>
    <definedName name="DK" localSheetId="2" hidden="1">{"Offgrid",#N/A,FALSE,"OFFGRID";"Region",#N/A,FALSE,"REGION";"Offgrid -2",#N/A,FALSE,"OFFGRID";"WTP",#N/A,FALSE,"WTP";"WTP -2",#N/A,FALSE,"WTP";"Project",#N/A,FALSE,"PROJECT";"Summary -2",#N/A,FALSE,"SUMMARY"}</definedName>
    <definedName name="DK" hidden="1">{"Offgrid",#N/A,FALSE,"OFFGRID";"Region",#N/A,FALSE,"REGION";"Offgrid -2",#N/A,FALSE,"OFFGRID";"WTP",#N/A,FALSE,"WTP";"WTP -2",#N/A,FALSE,"WTP";"Project",#N/A,FALSE,"PROJECT";"Summary -2",#N/A,FALSE,"SUMMARY"}</definedName>
    <definedName name="Doi" hidden="1">{#N/A,#N/A,FALSE,"Chi tiÆt"}</definedName>
    <definedName name="Dot" hidden="1">{"'Sheet1'!$L$16"}</definedName>
    <definedName name="drf" hidden="1">#REF!</definedName>
    <definedName name="drg" hidden="1">{"'Sheet1'!$L$16"}</definedName>
    <definedName name="DSA" localSheetId="5" hidden="1">{"'Sheet1'!$L$16"}</definedName>
    <definedName name="DSA" localSheetId="3" hidden="1">{"'Sheet1'!$L$16"}</definedName>
    <definedName name="DSA" localSheetId="0" hidden="1">{"'Sheet1'!$L$16"}</definedName>
    <definedName name="DSA" localSheetId="6" hidden="1">{"'Sheet1'!$L$16"}</definedName>
    <definedName name="DSA" localSheetId="2" hidden="1">{"'Sheet1'!$L$16"}</definedName>
    <definedName name="DSA" hidden="1">{"'Sheet1'!$L$16"}</definedName>
    <definedName name="dsds" hidden="1">#REF!</definedName>
    <definedName name="dsfs" hidden="1">{#N/A,#N/A,FALSE,"Aging Summary";#N/A,#N/A,FALSE,"Ratio Analysis";#N/A,#N/A,FALSE,"Test 120 Day Accts";#N/A,#N/A,FALSE,"Tickmarks"}</definedName>
    <definedName name="dsfsd" hidden="1">#REF!</definedName>
    <definedName name="dsgsw.sgrs.grsg_.sg" localSheetId="5" hidden="1">{#N/A,#N/A,FALSE,"Chi tiÆt"}</definedName>
    <definedName name="dsgsw.sgrs.grsg_.sg" localSheetId="3" hidden="1">{#N/A,#N/A,FALSE,"Chi tiÆt"}</definedName>
    <definedName name="dsgsw.sgrs.grsg_.sg" localSheetId="0" hidden="1">{#N/A,#N/A,FALSE,"Chi tiÆt"}</definedName>
    <definedName name="dsgsw.sgrs.grsg_.sg" localSheetId="6" hidden="1">{#N/A,#N/A,FALSE,"Chi tiÆt"}</definedName>
    <definedName name="dsgsw.sgrs.grsg_.sg" localSheetId="2" hidden="1">{#N/A,#N/A,FALSE,"Chi tiÆt"}</definedName>
    <definedName name="dsgsw.sgrs.grsg_.sg" hidden="1">{#N/A,#N/A,FALSE,"Chi tiÆt"}</definedName>
    <definedName name="dtctnd" hidden="1">{"'Sheet1'!$L$16"}</definedName>
    <definedName name="dthft" hidden="1">{"'Sheet1'!$L$16"}</definedName>
    <definedName name="Duongnaco" hidden="1">{"'Sheet1'!$L$16"}</definedName>
    <definedName name="duongvt" hidden="1">{"'Sheet1'!$L$16"}</definedName>
    <definedName name="DUY" hidden="1">{"'Sheet1'!$L$16"}</definedName>
    <definedName name="dvgfsgdsdg" hidden="1">#REF!</definedName>
    <definedName name="DWPRICE" hidden="1">#REF!</definedName>
    <definedName name="đ" hidden="1">{"'Sheet1'!$L$16"}</definedName>
    <definedName name="ĐaunoiDien" hidden="1">{"'Sheet1'!$L$16"}</definedName>
    <definedName name="đfbgdgă" localSheetId="5" hidden="1">{"Offgrid",#N/A,FALSE,"OFFGRID";"Region",#N/A,FALSE,"REGION";"Offgrid -2",#N/A,FALSE,"OFFGRID";"WTP",#N/A,FALSE,"WTP";"WTP -2",#N/A,FALSE,"WTP";"Project",#N/A,FALSE,"PROJECT";"Summary -2",#N/A,FALSE,"SUMMARY"}</definedName>
    <definedName name="đfbgdgă" localSheetId="3" hidden="1">{"Offgrid",#N/A,FALSE,"OFFGRID";"Region",#N/A,FALSE,"REGION";"Offgrid -2",#N/A,FALSE,"OFFGRID";"WTP",#N/A,FALSE,"WTP";"WTP -2",#N/A,FALSE,"WTP";"Project",#N/A,FALSE,"PROJECT";"Summary -2",#N/A,FALSE,"SUMMARY"}</definedName>
    <definedName name="đfbgdgă" localSheetId="0" hidden="1">{"Offgrid",#N/A,FALSE,"OFFGRID";"Region",#N/A,FALSE,"REGION";"Offgrid -2",#N/A,FALSE,"OFFGRID";"WTP",#N/A,FALSE,"WTP";"WTP -2",#N/A,FALSE,"WTP";"Project",#N/A,FALSE,"PROJECT";"Summary -2",#N/A,FALSE,"SUMMARY"}</definedName>
    <definedName name="đfbgdgă" localSheetId="6" hidden="1">{"Offgrid",#N/A,FALSE,"OFFGRID";"Region",#N/A,FALSE,"REGION";"Offgrid -2",#N/A,FALSE,"OFFGRID";"WTP",#N/A,FALSE,"WTP";"WTP -2",#N/A,FALSE,"WTP";"Project",#N/A,FALSE,"PROJECT";"Summary -2",#N/A,FALSE,"SUMMARY"}</definedName>
    <definedName name="đfbgdgă" localSheetId="2" hidden="1">{"Offgrid",#N/A,FALSE,"OFFGRID";"Region",#N/A,FALSE,"REGION";"Offgrid -2",#N/A,FALSE,"OFFGRID";"WTP",#N/A,FALSE,"WTP";"WTP -2",#N/A,FALSE,"WTP";"Project",#N/A,FALSE,"PROJECT";"Summary -2",#N/A,FALSE,"SUMMARY"}</definedName>
    <definedName name="đfbgdgă" hidden="1">{"Offgrid",#N/A,FALSE,"OFFGRID";"Region",#N/A,FALSE,"REGION";"Offgrid -2",#N/A,FALSE,"OFFGRID";"WTP",#N/A,FALSE,"WTP";"WTP -2",#N/A,FALSE,"WTP";"Project",#N/A,FALSE,"PROJECT";"Summary -2",#N/A,FALSE,"SUMMARY"}</definedName>
    <definedName name="đfnfndfn" localSheetId="5" hidden="1">{#N/A,#N/A,FALSE,"Chi tiÆt"}</definedName>
    <definedName name="đfnfndfn" localSheetId="3" hidden="1">{#N/A,#N/A,FALSE,"Chi tiÆt"}</definedName>
    <definedName name="đfnfndfn" localSheetId="0" hidden="1">{#N/A,#N/A,FALSE,"Chi tiÆt"}</definedName>
    <definedName name="đfnfndfn" localSheetId="6" hidden="1">{#N/A,#N/A,FALSE,"Chi tiÆt"}</definedName>
    <definedName name="đfnfndfn" localSheetId="2" hidden="1">{#N/A,#N/A,FALSE,"Chi tiÆt"}</definedName>
    <definedName name="đfnfndfn" hidden="1">{#N/A,#N/A,FALSE,"Chi tiÆt"}</definedName>
    <definedName name="đhf" localSheetId="5" hidden="1">{"'Sheet1'!$L$16"}</definedName>
    <definedName name="đhf" localSheetId="3" hidden="1">{"'Sheet1'!$L$16"}</definedName>
    <definedName name="đhf" localSheetId="0" hidden="1">{"'Sheet1'!$L$16"}</definedName>
    <definedName name="đhf" localSheetId="6" hidden="1">{"'Sheet1'!$L$16"}</definedName>
    <definedName name="đhf" localSheetId="2" hidden="1">{"'Sheet1'!$L$16"}</definedName>
    <definedName name="đhf" hidden="1">{"'Sheet1'!$L$16"}</definedName>
    <definedName name="ed" hidden="1">{"'Sheet1'!$L$16"}</definedName>
    <definedName name="edc" hidden="1">#REF!</definedName>
    <definedName name="egw" localSheetId="5" hidden="1">{"Offgrid",#N/A,FALSE,"OFFGRID";"Region",#N/A,FALSE,"REGION";"Offgrid -2",#N/A,FALSE,"OFFGRID";"WTP",#N/A,FALSE,"WTP";"WTP -2",#N/A,FALSE,"WTP";"Project",#N/A,FALSE,"PROJECT";"Summary -2",#N/A,FALSE,"SUMMARY"}</definedName>
    <definedName name="egw" localSheetId="3" hidden="1">{"Offgrid",#N/A,FALSE,"OFFGRID";"Region",#N/A,FALSE,"REGION";"Offgrid -2",#N/A,FALSE,"OFFGRID";"WTP",#N/A,FALSE,"WTP";"WTP -2",#N/A,FALSE,"WTP";"Project",#N/A,FALSE,"PROJECT";"Summary -2",#N/A,FALSE,"SUMMARY"}</definedName>
    <definedName name="egw" localSheetId="0" hidden="1">{"Offgrid",#N/A,FALSE,"OFFGRID";"Region",#N/A,FALSE,"REGION";"Offgrid -2",#N/A,FALSE,"OFFGRID";"WTP",#N/A,FALSE,"WTP";"WTP -2",#N/A,FALSE,"WTP";"Project",#N/A,FALSE,"PROJECT";"Summary -2",#N/A,FALSE,"SUMMARY"}</definedName>
    <definedName name="egw" localSheetId="6" hidden="1">{"Offgrid",#N/A,FALSE,"OFFGRID";"Region",#N/A,FALSE,"REGION";"Offgrid -2",#N/A,FALSE,"OFFGRID";"WTP",#N/A,FALSE,"WTP";"WTP -2",#N/A,FALSE,"WTP";"Project",#N/A,FALSE,"PROJECT";"Summary -2",#N/A,FALSE,"SUMMARY"}</definedName>
    <definedName name="egw" localSheetId="2" hidden="1">{"Offgrid",#N/A,FALSE,"OFFGRID";"Region",#N/A,FALSE,"REGION";"Offgrid -2",#N/A,FALSE,"OFFGRID";"WTP",#N/A,FALSE,"WTP";"WTP -2",#N/A,FALSE,"WTP";"Project",#N/A,FALSE,"PROJECT";"Summary -2",#N/A,FALSE,"SUMMARY"}</definedName>
    <definedName name="egw" hidden="1">{"Offgrid",#N/A,FALSE,"OFFGRID";"Region",#N/A,FALSE,"REGION";"Offgrid -2",#N/A,FALSE,"OFFGRID";"WTP",#N/A,FALSE,"WTP";"WTP -2",#N/A,FALSE,"WTP";"Project",#N/A,FALSE,"PROJECT";"Summary -2",#N/A,FALSE,"SUMMARY"}</definedName>
    <definedName name="eheh" localSheetId="5" hidden="1">{"Offgrid",#N/A,FALSE,"OFFGRID";"Region",#N/A,FALSE,"REGION";"Offgrid -2",#N/A,FALSE,"OFFGRID";"WTP",#N/A,FALSE,"WTP";"WTP -2",#N/A,FALSE,"WTP";"Project",#N/A,FALSE,"PROJECT";"Summary -2",#N/A,FALSE,"SUMMARY"}</definedName>
    <definedName name="eheh" localSheetId="3" hidden="1">{"Offgrid",#N/A,FALSE,"OFFGRID";"Region",#N/A,FALSE,"REGION";"Offgrid -2",#N/A,FALSE,"OFFGRID";"WTP",#N/A,FALSE,"WTP";"WTP -2",#N/A,FALSE,"WTP";"Project",#N/A,FALSE,"PROJECT";"Summary -2",#N/A,FALSE,"SUMMARY"}</definedName>
    <definedName name="eheh" localSheetId="0" hidden="1">{"Offgrid",#N/A,FALSE,"OFFGRID";"Region",#N/A,FALSE,"REGION";"Offgrid -2",#N/A,FALSE,"OFFGRID";"WTP",#N/A,FALSE,"WTP";"WTP -2",#N/A,FALSE,"WTP";"Project",#N/A,FALSE,"PROJECT";"Summary -2",#N/A,FALSE,"SUMMARY"}</definedName>
    <definedName name="eheh" localSheetId="6" hidden="1">{"Offgrid",#N/A,FALSE,"OFFGRID";"Region",#N/A,FALSE,"REGION";"Offgrid -2",#N/A,FALSE,"OFFGRID";"WTP",#N/A,FALSE,"WTP";"WTP -2",#N/A,FALSE,"WTP";"Project",#N/A,FALSE,"PROJECT";"Summary -2",#N/A,FALSE,"SUMMARY"}</definedName>
    <definedName name="eheh" localSheetId="2" hidden="1">{"Offgrid",#N/A,FALSE,"OFFGRID";"Region",#N/A,FALSE,"REGION";"Offgrid -2",#N/A,FALSE,"OFFGRID";"WTP",#N/A,FALSE,"WTP";"WTP -2",#N/A,FALSE,"WTP";"Project",#N/A,FALSE,"PROJECT";"Summary -2",#N/A,FALSE,"SUMMARY"}</definedName>
    <definedName name="eheh" hidden="1">{"Offgrid",#N/A,FALSE,"OFFGRID";"Region",#N/A,FALSE,"REGION";"Offgrid -2",#N/A,FALSE,"OFFGRID";"WTP",#N/A,FALSE,"WTP";"WTP -2",#N/A,FALSE,"WTP";"Project",#N/A,FALSE,"PROJECT";"Summary -2",#N/A,FALSE,"SUMMARY"}</definedName>
    <definedName name="erf" hidden="1">{"'Sheet1'!$L$16"}</definedName>
    <definedName name="esgtew" localSheetId="5" hidden="1">{#N/A,#N/A,FALSE,"Chi tiÆt"}</definedName>
    <definedName name="esgtew" localSheetId="3" hidden="1">{#N/A,#N/A,FALSE,"Chi tiÆt"}</definedName>
    <definedName name="esgtew" localSheetId="0" hidden="1">{#N/A,#N/A,FALSE,"Chi tiÆt"}</definedName>
    <definedName name="esgtew" localSheetId="6" hidden="1">{#N/A,#N/A,FALSE,"Chi tiÆt"}</definedName>
    <definedName name="esgtew" localSheetId="2" hidden="1">{#N/A,#N/A,FALSE,"Chi tiÆt"}</definedName>
    <definedName name="esgtew" hidden="1">{#N/A,#N/A,FALSE,"Chi tiÆt"}</definedName>
    <definedName name="etethtehbdex" localSheetId="5" hidden="1">{#N/A,#N/A,FALSE,"Chi tiÆt"}</definedName>
    <definedName name="etethtehbdex" localSheetId="3" hidden="1">{#N/A,#N/A,FALSE,"Chi tiÆt"}</definedName>
    <definedName name="etethtehbdex" localSheetId="0" hidden="1">{#N/A,#N/A,FALSE,"Chi tiÆt"}</definedName>
    <definedName name="etethtehbdex" localSheetId="6" hidden="1">{#N/A,#N/A,FALSE,"Chi tiÆt"}</definedName>
    <definedName name="etethtehbdex" localSheetId="2" hidden="1">{#N/A,#N/A,FALSE,"Chi tiÆt"}</definedName>
    <definedName name="etethtehbdex" hidden="1">{#N/A,#N/A,FALSE,"Chi tiÆt"}</definedName>
    <definedName name="etqgsg_đhs" localSheetId="5" hidden="1">{"'Sheet1'!$L$16"}</definedName>
    <definedName name="etqgsg_đhs" localSheetId="3" hidden="1">{"'Sheet1'!$L$16"}</definedName>
    <definedName name="etqgsg_đhs" localSheetId="0" hidden="1">{"'Sheet1'!$L$16"}</definedName>
    <definedName name="etqgsg_đhs" localSheetId="6" hidden="1">{"'Sheet1'!$L$16"}</definedName>
    <definedName name="etqgsg_đhs" localSheetId="2" hidden="1">{"'Sheet1'!$L$16"}</definedName>
    <definedName name="etqgsg_đhs" hidden="1">{"'Sheet1'!$L$16"}</definedName>
    <definedName name="etrw45.đ" localSheetId="5" hidden="1">{"Offgrid",#N/A,FALSE,"OFFGRID";"Region",#N/A,FALSE,"REGION";"Offgrid -2",#N/A,FALSE,"OFFGRID";"WTP",#N/A,FALSE,"WTP";"WTP -2",#N/A,FALSE,"WTP";"Project",#N/A,FALSE,"PROJECT";"Summary -2",#N/A,FALSE,"SUMMARY"}</definedName>
    <definedName name="etrw45.đ" localSheetId="3" hidden="1">{"Offgrid",#N/A,FALSE,"OFFGRID";"Region",#N/A,FALSE,"REGION";"Offgrid -2",#N/A,FALSE,"OFFGRID";"WTP",#N/A,FALSE,"WTP";"WTP -2",#N/A,FALSE,"WTP";"Project",#N/A,FALSE,"PROJECT";"Summary -2",#N/A,FALSE,"SUMMARY"}</definedName>
    <definedName name="etrw45.đ" localSheetId="0" hidden="1">{"Offgrid",#N/A,FALSE,"OFFGRID";"Region",#N/A,FALSE,"REGION";"Offgrid -2",#N/A,FALSE,"OFFGRID";"WTP",#N/A,FALSE,"WTP";"WTP -2",#N/A,FALSE,"WTP";"Project",#N/A,FALSE,"PROJECT";"Summary -2",#N/A,FALSE,"SUMMARY"}</definedName>
    <definedName name="etrw45.đ" localSheetId="6" hidden="1">{"Offgrid",#N/A,FALSE,"OFFGRID";"Region",#N/A,FALSE,"REGION";"Offgrid -2",#N/A,FALSE,"OFFGRID";"WTP",#N/A,FALSE,"WTP";"WTP -2",#N/A,FALSE,"WTP";"Project",#N/A,FALSE,"PROJECT";"Summary -2",#N/A,FALSE,"SUMMARY"}</definedName>
    <definedName name="etrw45.đ" localSheetId="2" hidden="1">{"Offgrid",#N/A,FALSE,"OFFGRID";"Region",#N/A,FALSE,"REGION";"Offgrid -2",#N/A,FALSE,"OFFGRID";"WTP",#N/A,FALSE,"WTP";"WTP -2",#N/A,FALSE,"WTP";"Project",#N/A,FALSE,"PROJECT";"Summary -2",#N/A,FALSE,"SUMMARY"}</definedName>
    <definedName name="etrw45.đ" hidden="1">{"Offgrid",#N/A,FALSE,"OFFGRID";"Region",#N/A,FALSE,"REGION";"Offgrid -2",#N/A,FALSE,"OFFGRID";"WTP",#N/A,FALSE,"WTP";"WTP -2",#N/A,FALSE,"WTP";"Project",#N/A,FALSE,"PROJECT";"Summary -2",#N/A,FALSE,"SUMMARY"}</definedName>
    <definedName name="eygswgq" localSheetId="5" hidden="1">{#N/A,#N/A,FALSE,"Chi tiÆt"}</definedName>
    <definedName name="eygswgq" localSheetId="3" hidden="1">{#N/A,#N/A,FALSE,"Chi tiÆt"}</definedName>
    <definedName name="eygswgq" localSheetId="0" hidden="1">{#N/A,#N/A,FALSE,"Chi tiÆt"}</definedName>
    <definedName name="eygswgq" localSheetId="6" hidden="1">{#N/A,#N/A,FALSE,"Chi tiÆt"}</definedName>
    <definedName name="eygswgq" localSheetId="2" hidden="1">{#N/A,#N/A,FALSE,"Chi tiÆt"}</definedName>
    <definedName name="eygswgq" hidden="1">{#N/A,#N/A,FALSE,"Chi tiÆt"}</definedName>
    <definedName name="êthtêt" localSheetId="5" hidden="1">{"Offgrid",#N/A,FALSE,"OFFGRID";"Region",#N/A,FALSE,"REGION";"Offgrid -2",#N/A,FALSE,"OFFGRID";"WTP",#N/A,FALSE,"WTP";"WTP -2",#N/A,FALSE,"WTP";"Project",#N/A,FALSE,"PROJECT";"Summary -2",#N/A,FALSE,"SUMMARY"}</definedName>
    <definedName name="êthtêt" localSheetId="3" hidden="1">{"Offgrid",#N/A,FALSE,"OFFGRID";"Region",#N/A,FALSE,"REGION";"Offgrid -2",#N/A,FALSE,"OFFGRID";"WTP",#N/A,FALSE,"WTP";"WTP -2",#N/A,FALSE,"WTP";"Project",#N/A,FALSE,"PROJECT";"Summary -2",#N/A,FALSE,"SUMMARY"}</definedName>
    <definedName name="êthtêt" localSheetId="0" hidden="1">{"Offgrid",#N/A,FALSE,"OFFGRID";"Region",#N/A,FALSE,"REGION";"Offgrid -2",#N/A,FALSE,"OFFGRID";"WTP",#N/A,FALSE,"WTP";"WTP -2",#N/A,FALSE,"WTP";"Project",#N/A,FALSE,"PROJECT";"Summary -2",#N/A,FALSE,"SUMMARY"}</definedName>
    <definedName name="êthtêt" localSheetId="6" hidden="1">{"Offgrid",#N/A,FALSE,"OFFGRID";"Region",#N/A,FALSE,"REGION";"Offgrid -2",#N/A,FALSE,"OFFGRID";"WTP",#N/A,FALSE,"WTP";"WTP -2",#N/A,FALSE,"WTP";"Project",#N/A,FALSE,"PROJECT";"Summary -2",#N/A,FALSE,"SUMMARY"}</definedName>
    <definedName name="êthtêt" localSheetId="2" hidden="1">{"Offgrid",#N/A,FALSE,"OFFGRID";"Region",#N/A,FALSE,"REGION";"Offgrid -2",#N/A,FALSE,"OFFGRID";"WTP",#N/A,FALSE,"WTP";"WTP -2",#N/A,FALSE,"WTP";"Project",#N/A,FALSE,"PROJECT";"Summary -2",#N/A,FALSE,"SUMMARY"}</definedName>
    <definedName name="êthtêt" hidden="1">{"Offgrid",#N/A,FALSE,"OFFGRID";"Region",#N/A,FALSE,"REGION";"Offgrid -2",#N/A,FALSE,"OFFGRID";"WTP",#N/A,FALSE,"WTP";"WTP -2",#N/A,FALSE,"WTP";"Project",#N/A,FALSE,"PROJECT";"Summary -2",#N/A,FALSE,"SUMMARY"}</definedName>
    <definedName name="êyh" localSheetId="5" hidden="1">{"Offgrid",#N/A,FALSE,"OFFGRID";"Region",#N/A,FALSE,"REGION";"Offgrid -2",#N/A,FALSE,"OFFGRID";"WTP",#N/A,FALSE,"WTP";"WTP -2",#N/A,FALSE,"WTP";"Project",#N/A,FALSE,"PROJECT";"Summary -2",#N/A,FALSE,"SUMMARY"}</definedName>
    <definedName name="êyh" localSheetId="3" hidden="1">{"Offgrid",#N/A,FALSE,"OFFGRID";"Region",#N/A,FALSE,"REGION";"Offgrid -2",#N/A,FALSE,"OFFGRID";"WTP",#N/A,FALSE,"WTP";"WTP -2",#N/A,FALSE,"WTP";"Project",#N/A,FALSE,"PROJECT";"Summary -2",#N/A,FALSE,"SUMMARY"}</definedName>
    <definedName name="êyh" localSheetId="0" hidden="1">{"Offgrid",#N/A,FALSE,"OFFGRID";"Region",#N/A,FALSE,"REGION";"Offgrid -2",#N/A,FALSE,"OFFGRID";"WTP",#N/A,FALSE,"WTP";"WTP -2",#N/A,FALSE,"WTP";"Project",#N/A,FALSE,"PROJECT";"Summary -2",#N/A,FALSE,"SUMMARY"}</definedName>
    <definedName name="êyh" localSheetId="6" hidden="1">{"Offgrid",#N/A,FALSE,"OFFGRID";"Region",#N/A,FALSE,"REGION";"Offgrid -2",#N/A,FALSE,"OFFGRID";"WTP",#N/A,FALSE,"WTP";"WTP -2",#N/A,FALSE,"WTP";"Project",#N/A,FALSE,"PROJECT";"Summary -2",#N/A,FALSE,"SUMMARY"}</definedName>
    <definedName name="êyh" localSheetId="2" hidden="1">{"Offgrid",#N/A,FALSE,"OFFGRID";"Region",#N/A,FALSE,"REGION";"Offgrid -2",#N/A,FALSE,"OFFGRID";"WTP",#N/A,FALSE,"WTP";"WTP -2",#N/A,FALSE,"WTP";"Project",#N/A,FALSE,"PROJECT";"Summary -2",#N/A,FALSE,"SUMMARY"}</definedName>
    <definedName name="êyh" hidden="1">{"Offgrid",#N/A,FALSE,"OFFGRID";"Region",#N/A,FALSE,"REGION";"Offgrid -2",#N/A,FALSE,"OFFGRID";"WTP",#N/A,FALSE,"WTP";"WTP -2",#N/A,FALSE,"WTP";"Project",#N/A,FALSE,"PROJECT";"Summary -2",#N/A,FALSE,"SUMMARY"}</definedName>
    <definedName name="f¸" hidden="1">{"'Sheet1'!$L$16"}</definedName>
    <definedName name="fáaafafaf" hidden="1">{"'Sheet1'!$L$16"}</definedName>
    <definedName name="faasdf" hidden="1">#REF!</definedName>
    <definedName name="FAF" hidden="1">#REF!</definedName>
    <definedName name="fasfaga" hidden="1">{"'Sheet1'!$L$16"}</definedName>
    <definedName name="fasfw" hidden="1">{"'Sheet1'!$L$16"}</definedName>
    <definedName name="FCode" localSheetId="5" hidden="1">#REF!</definedName>
    <definedName name="FCode" localSheetId="3" hidden="1">#REF!</definedName>
    <definedName name="FCode" localSheetId="0" hidden="1">#REF!</definedName>
    <definedName name="FCode" localSheetId="6" hidden="1">#REF!</definedName>
    <definedName name="FCode" localSheetId="2" hidden="1">#REF!</definedName>
    <definedName name="FCode" hidden="1">#REF!</definedName>
    <definedName name="fdf" hidden="1">{"'Sheet1'!$L$16"}</definedName>
    <definedName name="fdfsf" hidden="1">{#N/A,#N/A,FALSE,"Chi tiÆt"}</definedName>
    <definedName name="fds" hidden="1">{"'Sheet1'!$L$16"}</definedName>
    <definedName name="fdsfsdfd" hidden="1">{"'Sheet1'!$L$16"}</definedName>
    <definedName name="fdsgh" hidden="1">{#N/A,#N/A,FALSE,"Chi tiÆt"}</definedName>
    <definedName name="fđhbfbd" localSheetId="5" hidden="1">{#N/A,#N/A,FALSE,"Chi tiÆt"}</definedName>
    <definedName name="fđhbfbd" localSheetId="3" hidden="1">{#N/A,#N/A,FALSE,"Chi tiÆt"}</definedName>
    <definedName name="fđhbfbd" localSheetId="0" hidden="1">{#N/A,#N/A,FALSE,"Chi tiÆt"}</definedName>
    <definedName name="fđhbfbd" localSheetId="6" hidden="1">{#N/A,#N/A,FALSE,"Chi tiÆt"}</definedName>
    <definedName name="fđhbfbd" localSheetId="2" hidden="1">{#N/A,#N/A,FALSE,"Chi tiÆt"}</definedName>
    <definedName name="fđhbfbd" hidden="1">{#N/A,#N/A,FALSE,"Chi tiÆt"}</definedName>
    <definedName name="fđhh" localSheetId="5" hidden="1">{"'Sheet1'!$L$16"}</definedName>
    <definedName name="fđhh" localSheetId="3" hidden="1">{"'Sheet1'!$L$16"}</definedName>
    <definedName name="fđhh" localSheetId="0" hidden="1">{"'Sheet1'!$L$16"}</definedName>
    <definedName name="fđhh" localSheetId="6" hidden="1">{"'Sheet1'!$L$16"}</definedName>
    <definedName name="fđhh" localSheetId="2" hidden="1">{"'Sheet1'!$L$16"}</definedName>
    <definedName name="fđhh" hidden="1">{"'Sheet1'!$L$16"}</definedName>
    <definedName name="ff" localSheetId="5" hidden="1">{"'Sheet1'!$L$16"}</definedName>
    <definedName name="ff" localSheetId="3" hidden="1">{"'Sheet1'!$L$16"}</definedName>
    <definedName name="ff" localSheetId="0" hidden="1">{"'Sheet1'!$L$16"}</definedName>
    <definedName name="ff" localSheetId="6" hidden="1">{"'Sheet1'!$L$16"}</definedName>
    <definedName name="ff" localSheetId="2" hidden="1">{"'Sheet1'!$L$16"}</definedName>
    <definedName name="ff" hidden="1">{"'Sheet1'!$L$16"}</definedName>
    <definedName name="ffa" hidden="1">{"'Sheet1'!$L$16"}</definedName>
    <definedName name="fff" hidden="1">{"'Sheet1'!$L$16"}</definedName>
    <definedName name="fffffffffffffff" hidden="1">{"'Sheet1'!$L$16"}</definedName>
    <definedName name="FG" hidden="1">#REF!</definedName>
    <definedName name="fgd" hidden="1">{"'Sheet1'!$L$16"}</definedName>
    <definedName name="fgf" hidden="1">{"'Sheet1'!$L$16"}</definedName>
    <definedName name="fghghg" hidden="1">{"'Sheet1'!$L$16"}</definedName>
    <definedName name="fgkjmgky.yulyu." localSheetId="5" hidden="1">{"Offgrid",#N/A,FALSE,"OFFGRID";"Region",#N/A,FALSE,"REGION";"Offgrid -2",#N/A,FALSE,"OFFGRID";"WTP",#N/A,FALSE,"WTP";"WTP -2",#N/A,FALSE,"WTP";"Project",#N/A,FALSE,"PROJECT";"Summary -2",#N/A,FALSE,"SUMMARY"}</definedName>
    <definedName name="fgkjmgky.yulyu." localSheetId="3" hidden="1">{"Offgrid",#N/A,FALSE,"OFFGRID";"Region",#N/A,FALSE,"REGION";"Offgrid -2",#N/A,FALSE,"OFFGRID";"WTP",#N/A,FALSE,"WTP";"WTP -2",#N/A,FALSE,"WTP";"Project",#N/A,FALSE,"PROJECT";"Summary -2",#N/A,FALSE,"SUMMARY"}</definedName>
    <definedName name="fgkjmgky.yulyu." localSheetId="0" hidden="1">{"Offgrid",#N/A,FALSE,"OFFGRID";"Region",#N/A,FALSE,"REGION";"Offgrid -2",#N/A,FALSE,"OFFGRID";"WTP",#N/A,FALSE,"WTP";"WTP -2",#N/A,FALSE,"WTP";"Project",#N/A,FALSE,"PROJECT";"Summary -2",#N/A,FALSE,"SUMMARY"}</definedName>
    <definedName name="fgkjmgky.yulyu." localSheetId="6" hidden="1">{"Offgrid",#N/A,FALSE,"OFFGRID";"Region",#N/A,FALSE,"REGION";"Offgrid -2",#N/A,FALSE,"OFFGRID";"WTP",#N/A,FALSE,"WTP";"WTP -2",#N/A,FALSE,"WTP";"Project",#N/A,FALSE,"PROJECT";"Summary -2",#N/A,FALSE,"SUMMARY"}</definedName>
    <definedName name="fgkjmgky.yulyu." localSheetId="2" hidden="1">{"Offgrid",#N/A,FALSE,"OFFGRID";"Region",#N/A,FALSE,"REGION";"Offgrid -2",#N/A,FALSE,"OFFGRID";"WTP",#N/A,FALSE,"WTP";"WTP -2",#N/A,FALSE,"WTP";"Project",#N/A,FALSE,"PROJECT";"Summary -2",#N/A,FALSE,"SUMMARY"}</definedName>
    <definedName name="fgkjmgky.yulyu." hidden="1">{"Offgrid",#N/A,FALSE,"OFFGRID";"Region",#N/A,FALSE,"REGION";"Offgrid -2",#N/A,FALSE,"OFFGRID";"WTP",#N/A,FALSE,"WTP";"WTP -2",#N/A,FALSE,"WTP";"Project",#N/A,FALSE,"PROJECT";"Summary -2",#N/A,FALSE,"SUMMARY"}</definedName>
    <definedName name="fgn" localSheetId="5" hidden="1">{"'Sheet1'!$L$16"}</definedName>
    <definedName name="fgn" localSheetId="3" hidden="1">{"'Sheet1'!$L$16"}</definedName>
    <definedName name="fgn" localSheetId="0" hidden="1">{"'Sheet1'!$L$16"}</definedName>
    <definedName name="fgn" localSheetId="6" hidden="1">{"'Sheet1'!$L$16"}</definedName>
    <definedName name="fgn" localSheetId="2" hidden="1">{"'Sheet1'!$L$16"}</definedName>
    <definedName name="fgn" hidden="1">{"'Sheet1'!$L$16"}</definedName>
    <definedName name="fhh" hidden="1">{"'Sheet1'!$L$16"}</definedName>
    <definedName name="fhtđhêhd" localSheetId="5" hidden="1">{"Offgrid",#N/A,FALSE,"OFFGRID";"Region",#N/A,FALSE,"REGION";"Offgrid -2",#N/A,FALSE,"OFFGRID";"WTP",#N/A,FALSE,"WTP";"WTP -2",#N/A,FALSE,"WTP";"Project",#N/A,FALSE,"PROJECT";"Summary -2",#N/A,FALSE,"SUMMARY"}</definedName>
    <definedName name="fhtđhêhd" localSheetId="3" hidden="1">{"Offgrid",#N/A,FALSE,"OFFGRID";"Region",#N/A,FALSE,"REGION";"Offgrid -2",#N/A,FALSE,"OFFGRID";"WTP",#N/A,FALSE,"WTP";"WTP -2",#N/A,FALSE,"WTP";"Project",#N/A,FALSE,"PROJECT";"Summary -2",#N/A,FALSE,"SUMMARY"}</definedName>
    <definedName name="fhtđhêhd" localSheetId="0" hidden="1">{"Offgrid",#N/A,FALSE,"OFFGRID";"Region",#N/A,FALSE,"REGION";"Offgrid -2",#N/A,FALSE,"OFFGRID";"WTP",#N/A,FALSE,"WTP";"WTP -2",#N/A,FALSE,"WTP";"Project",#N/A,FALSE,"PROJECT";"Summary -2",#N/A,FALSE,"SUMMARY"}</definedName>
    <definedName name="fhtđhêhd" localSheetId="6" hidden="1">{"Offgrid",#N/A,FALSE,"OFFGRID";"Region",#N/A,FALSE,"REGION";"Offgrid -2",#N/A,FALSE,"OFFGRID";"WTP",#N/A,FALSE,"WTP";"WTP -2",#N/A,FALSE,"WTP";"Project",#N/A,FALSE,"PROJECT";"Summary -2",#N/A,FALSE,"SUMMARY"}</definedName>
    <definedName name="fhtđhêhd" localSheetId="2" hidden="1">{"Offgrid",#N/A,FALSE,"OFFGRID";"Region",#N/A,FALSE,"REGION";"Offgrid -2",#N/A,FALSE,"OFFGRID";"WTP",#N/A,FALSE,"WTP";"WTP -2",#N/A,FALSE,"WTP";"Project",#N/A,FALSE,"PROJECT";"Summary -2",#N/A,FALSE,"SUMMARY"}</definedName>
    <definedName name="fhtđhêhd" hidden="1">{"Offgrid",#N/A,FALSE,"OFFGRID";"Region",#N/A,FALSE,"REGION";"Offgrid -2",#N/A,FALSE,"OFFGRID";"WTP",#N/A,FALSE,"WTP";"WTP -2",#N/A,FALSE,"WTP";"Project",#N/A,FALSE,"PROJECT";"Summary -2",#N/A,FALSE,"SUMMARY"}</definedName>
    <definedName name="fsd" hidden="1">{"'Sheet1'!$L$16"}</definedName>
    <definedName name="fsdf" localSheetId="5" hidden="1">{"'Sheet1'!$L$16"}</definedName>
    <definedName name="fsdf" localSheetId="3" hidden="1">{"'Sheet1'!$L$16"}</definedName>
    <definedName name="fsdf" localSheetId="0" hidden="1">{"'Sheet1'!$L$16"}</definedName>
    <definedName name="fsdf" localSheetId="6" hidden="1">{"'Sheet1'!$L$16"}</definedName>
    <definedName name="fsdf" localSheetId="2" hidden="1">{"'Sheet1'!$L$16"}</definedName>
    <definedName name="fsdf" hidden="1">{"'Sheet1'!$L$16"}</definedName>
    <definedName name="fsdfdsf" hidden="1">{"'Sheet1'!$L$16"}</definedName>
    <definedName name="fsf" hidden="1">{#N/A,#N/A,FALSE,"Chi tiÆt"}</definedName>
    <definedName name="gdfgdfgdf" hidden="1">{"'Sheet1'!$L$16"}</definedName>
    <definedName name="GDS" hidden="1">{"'Sheet1'!$L$16"}</definedName>
    <definedName name="gfdgfd" hidden="1">{"'Sheet1'!$L$16"}</definedName>
    <definedName name="gfh" localSheetId="5" hidden="1">{"'Sheet1'!$L$16"}</definedName>
    <definedName name="gfh" localSheetId="3" hidden="1">{"'Sheet1'!$L$16"}</definedName>
    <definedName name="gfh" localSheetId="0" hidden="1">{"'Sheet1'!$L$16"}</definedName>
    <definedName name="gfh" localSheetId="6" hidden="1">{"'Sheet1'!$L$16"}</definedName>
    <definedName name="gfh" localSheetId="2" hidden="1">{"'Sheet1'!$L$16"}</definedName>
    <definedName name="gfh" hidden="1">{"'Sheet1'!$L$16"}</definedName>
    <definedName name="gfhf" localSheetId="5" hidden="1">{"'Sheet1'!$L$16"}</definedName>
    <definedName name="gfhf" localSheetId="3" hidden="1">{"'Sheet1'!$L$16"}</definedName>
    <definedName name="gfhf" localSheetId="0" hidden="1">{"'Sheet1'!$L$16"}</definedName>
    <definedName name="gfhf" localSheetId="6" hidden="1">{"'Sheet1'!$L$16"}</definedName>
    <definedName name="gfhf" localSheetId="2" hidden="1">{"'Sheet1'!$L$16"}</definedName>
    <definedName name="gfhf" hidden="1">{"'Sheet1'!$L$16"}</definedName>
    <definedName name="gfhkj" hidden="1">{"'Sheet1'!$L$16"}</definedName>
    <definedName name="ggaq" localSheetId="5" hidden="1">{"Offgrid",#N/A,FALSE,"OFFGRID";"Region",#N/A,FALSE,"REGION";"Offgrid -2",#N/A,FALSE,"OFFGRID";"WTP",#N/A,FALSE,"WTP";"WTP -2",#N/A,FALSE,"WTP";"Project",#N/A,FALSE,"PROJECT";"Summary -2",#N/A,FALSE,"SUMMARY"}</definedName>
    <definedName name="ggaq" localSheetId="3" hidden="1">{"Offgrid",#N/A,FALSE,"OFFGRID";"Region",#N/A,FALSE,"REGION";"Offgrid -2",#N/A,FALSE,"OFFGRID";"WTP",#N/A,FALSE,"WTP";"WTP -2",#N/A,FALSE,"WTP";"Project",#N/A,FALSE,"PROJECT";"Summary -2",#N/A,FALSE,"SUMMARY"}</definedName>
    <definedName name="ggaq" localSheetId="0" hidden="1">{"Offgrid",#N/A,FALSE,"OFFGRID";"Region",#N/A,FALSE,"REGION";"Offgrid -2",#N/A,FALSE,"OFFGRID";"WTP",#N/A,FALSE,"WTP";"WTP -2",#N/A,FALSE,"WTP";"Project",#N/A,FALSE,"PROJECT";"Summary -2",#N/A,FALSE,"SUMMARY"}</definedName>
    <definedName name="ggaq" localSheetId="6" hidden="1">{"Offgrid",#N/A,FALSE,"OFFGRID";"Region",#N/A,FALSE,"REGION";"Offgrid -2",#N/A,FALSE,"OFFGRID";"WTP",#N/A,FALSE,"WTP";"WTP -2",#N/A,FALSE,"WTP";"Project",#N/A,FALSE,"PROJECT";"Summary -2",#N/A,FALSE,"SUMMARY"}</definedName>
    <definedName name="ggaq" localSheetId="2" hidden="1">{"Offgrid",#N/A,FALSE,"OFFGRID";"Region",#N/A,FALSE,"REGION";"Offgrid -2",#N/A,FALSE,"OFFGRID";"WTP",#N/A,FALSE,"WTP";"WTP -2",#N/A,FALSE,"WTP";"Project",#N/A,FALSE,"PROJECT";"Summary -2",#N/A,FALSE,"SUMMARY"}</definedName>
    <definedName name="ggaq" hidden="1">{"Offgrid",#N/A,FALSE,"OFFGRID";"Region",#N/A,FALSE,"REGION";"Offgrid -2",#N/A,FALSE,"OFFGRID";"WTP",#N/A,FALSE,"WTP";"WTP -2",#N/A,FALSE,"WTP";"Project",#N/A,FALSE,"PROJECT";"Summary -2",#N/A,FALSE,"SUMMARY"}</definedName>
    <definedName name="ggg" hidden="1">{"'Sheet1'!$L$16"}</definedName>
    <definedName name="gggg" hidden="1">{"'Sheet1'!$L$16"}</definedName>
    <definedName name="gh" hidden="1">{#N/A,#N/A,FALSE,"Sheet2"}</definedName>
    <definedName name="ghfdhs" hidden="1">{"'Sheet1'!$L$16"}</definedName>
    <definedName name="gjhi" localSheetId="5" hidden="1">{"'Sheet1'!$L$16"}</definedName>
    <definedName name="gjhi" localSheetId="3" hidden="1">{"'Sheet1'!$L$16"}</definedName>
    <definedName name="gjhi" localSheetId="0" hidden="1">{"'Sheet1'!$L$16"}</definedName>
    <definedName name="gjhi" localSheetId="6" hidden="1">{"'Sheet1'!$L$16"}</definedName>
    <definedName name="gjhi" localSheetId="2" hidden="1">{"'Sheet1'!$L$16"}</definedName>
    <definedName name="gjhi" hidden="1">{"'Sheet1'!$L$16"}</definedName>
    <definedName name="gjrđjsjs" localSheetId="5" hidden="1">{"'Sheet1'!$L$16"}</definedName>
    <definedName name="gjrđjsjs" localSheetId="3" hidden="1">{"'Sheet1'!$L$16"}</definedName>
    <definedName name="gjrđjsjs" localSheetId="0" hidden="1">{"'Sheet1'!$L$16"}</definedName>
    <definedName name="gjrđjsjs" localSheetId="6" hidden="1">{"'Sheet1'!$L$16"}</definedName>
    <definedName name="gjrđjsjs" localSheetId="2" hidden="1">{"'Sheet1'!$L$16"}</definedName>
    <definedName name="gjrđjsjs" hidden="1">{"'Sheet1'!$L$16"}</definedName>
    <definedName name="goiduyet" hidden="1">{#N/A,#N/A,FALSE,"Chi tiÆt"}</definedName>
    <definedName name="GPMB" hidden="1">{"Offgrid",#N/A,FALSE,"OFFGRID";"Region",#N/A,FALSE,"REGION";"Offgrid -2",#N/A,FALSE,"OFFGRID";"WTP",#N/A,FALSE,"WTP";"WTP -2",#N/A,FALSE,"WTP";"Project",#N/A,FALSE,"PROJECT";"Summary -2",#N/A,FALSE,"SUMMARY"}</definedName>
    <definedName name="gra" hidden="1">{"'Sheet1'!$L$16"}</definedName>
    <definedName name="GraphF" hidden="1">#REF!</definedName>
    <definedName name="gteyhưez" localSheetId="5" hidden="1">{"'Sheet1'!$L$16"}</definedName>
    <definedName name="gteyhưez" localSheetId="3" hidden="1">{"'Sheet1'!$L$16"}</definedName>
    <definedName name="gteyhưez" localSheetId="0" hidden="1">{"'Sheet1'!$L$16"}</definedName>
    <definedName name="gteyhưez" localSheetId="6" hidden="1">{"'Sheet1'!$L$16"}</definedName>
    <definedName name="gteyhưez" localSheetId="2" hidden="1">{"'Sheet1'!$L$16"}</definedName>
    <definedName name="gteyhưez" hidden="1">{"'Sheet1'!$L$16"}</definedName>
    <definedName name="GƯD" hidden="1">{"'Sheet1'!$L$16"}</definedName>
    <definedName name="gwf" localSheetId="5" hidden="1">{#N/A,#N/A,FALSE,"Chi tiÆt"}</definedName>
    <definedName name="gwf" localSheetId="3" hidden="1">{#N/A,#N/A,FALSE,"Chi tiÆt"}</definedName>
    <definedName name="gwf" localSheetId="0" hidden="1">{#N/A,#N/A,FALSE,"Chi tiÆt"}</definedName>
    <definedName name="gwf" localSheetId="6" hidden="1">{#N/A,#N/A,FALSE,"Chi tiÆt"}</definedName>
    <definedName name="gwf" localSheetId="2" hidden="1">{#N/A,#N/A,FALSE,"Chi tiÆt"}</definedName>
    <definedName name="gwf" hidden="1">{#N/A,#N/A,FALSE,"Chi tiÆt"}</definedName>
    <definedName name="gyu" hidden="1">{#N/A,#N/A,FALSE,"Chi tiÆt"}</definedName>
    <definedName name="giam" hidden="1">{#N/A,#N/A,FALSE,"Aging Summary";#N/A,#N/A,FALSE,"Ratio Analysis";#N/A,#N/A,FALSE,"Test 120 Day Accts";#N/A,#N/A,FALSE,"Tickmarks"}</definedName>
    <definedName name="giam1" hidden="1">{#N/A,#N/A,FALSE,"Aging Summary";#N/A,#N/A,FALSE,"Ratio Analysis";#N/A,#N/A,FALSE,"Test 120 Day Accts";#N/A,#N/A,FALSE,"Tickmarks"}</definedName>
    <definedName name="h" localSheetId="5" hidden="1">{"'Sheet1'!$L$16"}</definedName>
    <definedName name="h" localSheetId="3" hidden="1">{"'Sheet1'!$L$16"}</definedName>
    <definedName name="h" localSheetId="0" hidden="1">{"'Sheet1'!$L$16"}</definedName>
    <definedName name="h" localSheetId="6" hidden="1">{"'Sheet1'!$L$16"}</definedName>
    <definedName name="h" localSheetId="2" hidden="1">{"'Sheet1'!$L$16"}</definedName>
    <definedName name="h" hidden="1">{"'Sheet1'!$L$16"}</definedName>
    <definedName name="ha" localSheetId="3" hidden="1">{"'Sheet1'!$L$16"}</definedName>
    <definedName name="ha" localSheetId="0" hidden="1">{"'Sheet1'!$L$16"}</definedName>
    <definedName name="ha" localSheetId="6" hidden="1">{"'Sheet1'!$L$16"}</definedName>
    <definedName name="ha" localSheetId="2" hidden="1">{"'Sheet1'!$L$16"}</definedName>
    <definedName name="ha" hidden="1">{"'Sheet1'!$L$16"}</definedName>
    <definedName name="Hai" hidden="1">{"'Sheet1'!$L$16"}</definedName>
    <definedName name="haiacc" hidden="1">{"'Sheet1'!$L$16"}</definedName>
    <definedName name="halong" localSheetId="5" hidden="1">{"Offgrid",#N/A,FALSE,"OFFGRID";"Region",#N/A,FALSE,"REGION";"Offgrid -2",#N/A,FALSE,"OFFGRID";"WTP",#N/A,FALSE,"WTP";"WTP -2",#N/A,FALSE,"WTP";"Project",#N/A,FALSE,"PROJECT";"Summary -2",#N/A,FALSE,"SUMMARY"}</definedName>
    <definedName name="halong" localSheetId="3" hidden="1">{"Offgrid",#N/A,FALSE,"OFFGRID";"Region",#N/A,FALSE,"REGION";"Offgrid -2",#N/A,FALSE,"OFFGRID";"WTP",#N/A,FALSE,"WTP";"WTP -2",#N/A,FALSE,"WTP";"Project",#N/A,FALSE,"PROJECT";"Summary -2",#N/A,FALSE,"SUMMARY"}</definedName>
    <definedName name="halong" localSheetId="0" hidden="1">{"Offgrid",#N/A,FALSE,"OFFGRID";"Region",#N/A,FALSE,"REGION";"Offgrid -2",#N/A,FALSE,"OFFGRID";"WTP",#N/A,FALSE,"WTP";"WTP -2",#N/A,FALSE,"WTP";"Project",#N/A,FALSE,"PROJECT";"Summary -2",#N/A,FALSE,"SUMMARY"}</definedName>
    <definedName name="halong" localSheetId="6" hidden="1">{"Offgrid",#N/A,FALSE,"OFFGRID";"Region",#N/A,FALSE,"REGION";"Offgrid -2",#N/A,FALSE,"OFFGRID";"WTP",#N/A,FALSE,"WTP";"WTP -2",#N/A,FALSE,"WTP";"Project",#N/A,FALSE,"PROJECT";"Summary -2",#N/A,FALSE,"SUMMARY"}</definedName>
    <definedName name="halong" localSheetId="2" hidden="1">{"Offgrid",#N/A,FALSE,"OFFGRID";"Region",#N/A,FALSE,"REGION";"Offgrid -2",#N/A,FALSE,"OFFGRID";"WTP",#N/A,FALSE,"WTP";"WTP -2",#N/A,FALSE,"WTP";"Project",#N/A,FALSE,"PROJECT";"Summary -2",#N/A,FALSE,"SUMMARY"}</definedName>
    <definedName name="halong" hidden="1">{"Offgrid",#N/A,FALSE,"OFFGRID";"Region",#N/A,FALSE,"REGION";"Offgrid -2",#N/A,FALSE,"OFFGRID";"WTP",#N/A,FALSE,"WTP";"WTP -2",#N/A,FALSE,"WTP";"Project",#N/A,FALSE,"PROJECT";"Summary -2",#N/A,FALSE,"SUMMARY"}</definedName>
    <definedName name="hanh" hidden="1">{"'Sheet1'!$L$16"}</definedName>
    <definedName name="HAT10N">'LK_0,4'!$F$272:$AH$296</definedName>
    <definedName name="HAT118N">'LK_0,4'!$F$297:$AH$318</definedName>
    <definedName name="HAT160N">'LK_0,4'!$F$189:$AH$205</definedName>
    <definedName name="HAT164N">'LK_0,4'!$F$206:$AH$230</definedName>
    <definedName name="HAT218N">'LK_0,4'!$F$83:$AH$87</definedName>
    <definedName name="HAT22N">'LK_0,4'!$F$88:$AH$92</definedName>
    <definedName name="HAT23N">'LK_0,4'!$F$93:$AH$113</definedName>
    <definedName name="HAT242N">'LK_0,4'!$F$114:$AH$166</definedName>
    <definedName name="HAT301N">'LK_0,4'!$F$319:$AH$330</definedName>
    <definedName name="HAT32N">'LK_0,4'!$F$167:$AH$188</definedName>
    <definedName name="HAT378N">'LK_0,4'!$F$345:$AH$369</definedName>
    <definedName name="HAT46N">'LK_0,4'!$F$331:$AH$344</definedName>
    <definedName name="HAT51N">'LK_0,4'!$F$6:$AH$65</definedName>
    <definedName name="HAT52N">'LK_0,4'!$F$264:$AH$271</definedName>
    <definedName name="HAT63N">'LK_0,4'!$F$66:$AH$82</definedName>
    <definedName name="HAT8N">'LK_0,4'!$F$236:$AH$263</definedName>
    <definedName name="HAT95N">'LK_0,4'!$F$231:$AH$235</definedName>
    <definedName name="HCNA" hidden="1">{"'Sheet1'!$L$16"}</definedName>
    <definedName name="HCSL" localSheetId="5" hidden="1">{"'Sheet1'!$L$16"}</definedName>
    <definedName name="HCSL" localSheetId="3" hidden="1">{"'Sheet1'!$L$16"}</definedName>
    <definedName name="HCSL" localSheetId="0" hidden="1">{"'Sheet1'!$L$16"}</definedName>
    <definedName name="HCSL" localSheetId="6" hidden="1">{"'Sheet1'!$L$16"}</definedName>
    <definedName name="HCSL" localSheetId="2" hidden="1">{"'Sheet1'!$L$16"}</definedName>
    <definedName name="HCSL" hidden="1">{"'Sheet1'!$L$16"}</definedName>
    <definedName name="hdfhf" hidden="1">{"'Sheet1'!$L$16"}</definedName>
    <definedName name="hdyt" localSheetId="5" hidden="1">{"'Sheet1'!$L$16"}</definedName>
    <definedName name="hdyt" localSheetId="3" hidden="1">{"'Sheet1'!$L$16"}</definedName>
    <definedName name="hdyt" localSheetId="0" hidden="1">{"'Sheet1'!$L$16"}</definedName>
    <definedName name="hdyt" localSheetId="6" hidden="1">{"'Sheet1'!$L$16"}</definedName>
    <definedName name="hdyt" localSheetId="2" hidden="1">{"'Sheet1'!$L$16"}</definedName>
    <definedName name="hdyt" hidden="1">{"'Sheet1'!$L$16"}</definedName>
    <definedName name="heđbe" localSheetId="5" hidden="1">{"Offgrid",#N/A,FALSE,"OFFGRID";"Region",#N/A,FALSE,"REGION";"Offgrid -2",#N/A,FALSE,"OFFGRID";"WTP",#N/A,FALSE,"WTP";"WTP -2",#N/A,FALSE,"WTP";"Project",#N/A,FALSE,"PROJECT";"Summary -2",#N/A,FALSE,"SUMMARY"}</definedName>
    <definedName name="heđbe" localSheetId="3" hidden="1">{"Offgrid",#N/A,FALSE,"OFFGRID";"Region",#N/A,FALSE,"REGION";"Offgrid -2",#N/A,FALSE,"OFFGRID";"WTP",#N/A,FALSE,"WTP";"WTP -2",#N/A,FALSE,"WTP";"Project",#N/A,FALSE,"PROJECT";"Summary -2",#N/A,FALSE,"SUMMARY"}</definedName>
    <definedName name="heđbe" localSheetId="0" hidden="1">{"Offgrid",#N/A,FALSE,"OFFGRID";"Region",#N/A,FALSE,"REGION";"Offgrid -2",#N/A,FALSE,"OFFGRID";"WTP",#N/A,FALSE,"WTP";"WTP -2",#N/A,FALSE,"WTP";"Project",#N/A,FALSE,"PROJECT";"Summary -2",#N/A,FALSE,"SUMMARY"}</definedName>
    <definedName name="heđbe" localSheetId="6" hidden="1">{"Offgrid",#N/A,FALSE,"OFFGRID";"Region",#N/A,FALSE,"REGION";"Offgrid -2",#N/A,FALSE,"OFFGRID";"WTP",#N/A,FALSE,"WTP";"WTP -2",#N/A,FALSE,"WTP";"Project",#N/A,FALSE,"PROJECT";"Summary -2",#N/A,FALSE,"SUMMARY"}</definedName>
    <definedName name="heđbe" localSheetId="2" hidden="1">{"Offgrid",#N/A,FALSE,"OFFGRID";"Region",#N/A,FALSE,"REGION";"Offgrid -2",#N/A,FALSE,"OFFGRID";"WTP",#N/A,FALSE,"WTP";"WTP -2",#N/A,FALSE,"WTP";"Project",#N/A,FALSE,"PROJECT";"Summary -2",#N/A,FALSE,"SUMMARY"}</definedName>
    <definedName name="heđbe" hidden="1">{"Offgrid",#N/A,FALSE,"OFFGRID";"Region",#N/A,FALSE,"REGION";"Offgrid -2",#N/A,FALSE,"OFFGRID";"WTP",#N/A,FALSE,"WTP";"WTP -2",#N/A,FALSE,"WTP";"Project",#N/A,FALSE,"PROJECT";"Summary -2",#N/A,FALSE,"SUMMARY"}</definedName>
    <definedName name="hee_opjg" localSheetId="5" hidden="1">{"'Sheet1'!$L$16"}</definedName>
    <definedName name="hee_opjg" localSheetId="3" hidden="1">{"'Sheet1'!$L$16"}</definedName>
    <definedName name="hee_opjg" localSheetId="0" hidden="1">{"'Sheet1'!$L$16"}</definedName>
    <definedName name="hee_opjg" localSheetId="6" hidden="1">{"'Sheet1'!$L$16"}</definedName>
    <definedName name="hee_opjg" localSheetId="2" hidden="1">{"'Sheet1'!$L$16"}</definedName>
    <definedName name="hee_opjg" hidden="1">{"'Sheet1'!$L$16"}</definedName>
    <definedName name="hery" hidden="1">#REF!</definedName>
    <definedName name="hẻy" localSheetId="5" hidden="1">{"'Sheet1'!$L$16"}</definedName>
    <definedName name="hẻy" localSheetId="3" hidden="1">{"'Sheet1'!$L$16"}</definedName>
    <definedName name="hẻy" localSheetId="0" hidden="1">{"'Sheet1'!$L$16"}</definedName>
    <definedName name="hẻy" localSheetId="6" hidden="1">{"'Sheet1'!$L$16"}</definedName>
    <definedName name="hẻy" localSheetId="2" hidden="1">{"'Sheet1'!$L$16"}</definedName>
    <definedName name="hẻy" hidden="1">{"'Sheet1'!$L$16"}</definedName>
    <definedName name="hfdsh" hidden="1">#REF!</definedName>
    <definedName name="hfhjj" hidden="1">{"'Sheet1'!$L$16"}</definedName>
    <definedName name="hgadgag" localSheetId="5" hidden="1">{"Offgrid",#N/A,FALSE,"OFFGRID";"Region",#N/A,FALSE,"REGION";"Offgrid -2",#N/A,FALSE,"OFFGRID";"WTP",#N/A,FALSE,"WTP";"WTP -2",#N/A,FALSE,"WTP";"Project",#N/A,FALSE,"PROJECT";"Summary -2",#N/A,FALSE,"SUMMARY"}</definedName>
    <definedName name="hgadgag" localSheetId="3" hidden="1">{"Offgrid",#N/A,FALSE,"OFFGRID";"Region",#N/A,FALSE,"REGION";"Offgrid -2",#N/A,FALSE,"OFFGRID";"WTP",#N/A,FALSE,"WTP";"WTP -2",#N/A,FALSE,"WTP";"Project",#N/A,FALSE,"PROJECT";"Summary -2",#N/A,FALSE,"SUMMARY"}</definedName>
    <definedName name="hgadgag" localSheetId="0" hidden="1">{"Offgrid",#N/A,FALSE,"OFFGRID";"Region",#N/A,FALSE,"REGION";"Offgrid -2",#N/A,FALSE,"OFFGRID";"WTP",#N/A,FALSE,"WTP";"WTP -2",#N/A,FALSE,"WTP";"Project",#N/A,FALSE,"PROJECT";"Summary -2",#N/A,FALSE,"SUMMARY"}</definedName>
    <definedName name="hgadgag" localSheetId="6" hidden="1">{"Offgrid",#N/A,FALSE,"OFFGRID";"Region",#N/A,FALSE,"REGION";"Offgrid -2",#N/A,FALSE,"OFFGRID";"WTP",#N/A,FALSE,"WTP";"WTP -2",#N/A,FALSE,"WTP";"Project",#N/A,FALSE,"PROJECT";"Summary -2",#N/A,FALSE,"SUMMARY"}</definedName>
    <definedName name="hgadgag" localSheetId="2" hidden="1">{"Offgrid",#N/A,FALSE,"OFFGRID";"Region",#N/A,FALSE,"REGION";"Offgrid -2",#N/A,FALSE,"OFFGRID";"WTP",#N/A,FALSE,"WTP";"WTP -2",#N/A,FALSE,"WTP";"Project",#N/A,FALSE,"PROJECT";"Summary -2",#N/A,FALSE,"SUMMARY"}</definedName>
    <definedName name="hgadgag" hidden="1">{"Offgrid",#N/A,FALSE,"OFFGRID";"Region",#N/A,FALSE,"REGION";"Offgrid -2",#N/A,FALSE,"OFFGRID";"WTP",#N/A,FALSE,"WTP";"WTP -2",#N/A,FALSE,"WTP";"Project",#N/A,FALSE,"PROJECT";"Summary -2",#N/A,FALSE,"SUMMARY"}</definedName>
    <definedName name="hgjdhgd" hidden="1">{"'Sheet1'!$L$16"}</definedName>
    <definedName name="hgre_zdfhgfd" localSheetId="5" hidden="1">{"'Sheet1'!$L$16"}</definedName>
    <definedName name="hgre_zdfhgfd" localSheetId="3" hidden="1">{"'Sheet1'!$L$16"}</definedName>
    <definedName name="hgre_zdfhgfd" localSheetId="0" hidden="1">{"'Sheet1'!$L$16"}</definedName>
    <definedName name="hgre_zdfhgfd" localSheetId="6" hidden="1">{"'Sheet1'!$L$16"}</definedName>
    <definedName name="hgre_zdfhgfd" localSheetId="2" hidden="1">{"'Sheet1'!$L$16"}</definedName>
    <definedName name="hgre_zdfhgfd" hidden="1">{"'Sheet1'!$L$16"}</definedName>
    <definedName name="hgrf" localSheetId="5" hidden="1">{"'Sheet1'!$L$16"}</definedName>
    <definedName name="hgrf" localSheetId="3" hidden="1">{"'Sheet1'!$L$16"}</definedName>
    <definedName name="hgrf" localSheetId="0" hidden="1">{"'Sheet1'!$L$16"}</definedName>
    <definedName name="hgrf" localSheetId="6" hidden="1">{"'Sheet1'!$L$16"}</definedName>
    <definedName name="hgrf" localSheetId="2" hidden="1">{"'Sheet1'!$L$16"}</definedName>
    <definedName name="hgrf" hidden="1">{"'Sheet1'!$L$16"}</definedName>
    <definedName name="hhh" hidden="1">{"'Sheet1'!$L$16"}</definedName>
    <definedName name="hhhthrh" localSheetId="5" hidden="1">{#N/A,#N/A,FALSE,"Chi tiÆt"}</definedName>
    <definedName name="hhhthrh" localSheetId="3" hidden="1">{#N/A,#N/A,FALSE,"Chi tiÆt"}</definedName>
    <definedName name="hhhthrh" localSheetId="0" hidden="1">{#N/A,#N/A,FALSE,"Chi tiÆt"}</definedName>
    <definedName name="hhhthrh" localSheetId="6" hidden="1">{#N/A,#N/A,FALSE,"Chi tiÆt"}</definedName>
    <definedName name="hhhthrh" localSheetId="2" hidden="1">{#N/A,#N/A,FALSE,"Chi tiÆt"}</definedName>
    <definedName name="hhhthrh" hidden="1">{#N/A,#N/A,FALSE,"Chi tiÆt"}</definedName>
    <definedName name="HiddenRows" localSheetId="5" hidden="1">#REF!</definedName>
    <definedName name="HiddenRows" localSheetId="3" hidden="1">#REF!</definedName>
    <definedName name="HiddenRows" localSheetId="0" hidden="1">#REF!</definedName>
    <definedName name="HiddenRows" localSheetId="6" hidden="1">#REF!</definedName>
    <definedName name="HiddenRows" localSheetId="2" hidden="1">#REF!</definedName>
    <definedName name="HiddenRows" hidden="1">#REF!</definedName>
    <definedName name="HIEU" hidden="1">{"'Sheet1'!$L$16"}</definedName>
    <definedName name="hjjkl" hidden="1">{"'Sheet1'!$L$16"}</definedName>
    <definedName name="hoa" hidden="1">{"'Sheet1'!$L$16"}</definedName>
    <definedName name="hong" hidden="1">{"'Sheet1'!$L$16"}</definedName>
    <definedName name="hrhe" localSheetId="5" hidden="1">{"Offgrid",#N/A,FALSE,"OFFGRID";"Region",#N/A,FALSE,"REGION";"Offgrid -2",#N/A,FALSE,"OFFGRID";"WTP",#N/A,FALSE,"WTP";"WTP -2",#N/A,FALSE,"WTP";"Project",#N/A,FALSE,"PROJECT";"Summary -2",#N/A,FALSE,"SUMMARY"}</definedName>
    <definedName name="hrhe" localSheetId="3" hidden="1">{"Offgrid",#N/A,FALSE,"OFFGRID";"Region",#N/A,FALSE,"REGION";"Offgrid -2",#N/A,FALSE,"OFFGRID";"WTP",#N/A,FALSE,"WTP";"WTP -2",#N/A,FALSE,"WTP";"Project",#N/A,FALSE,"PROJECT";"Summary -2",#N/A,FALSE,"SUMMARY"}</definedName>
    <definedName name="hrhe" localSheetId="0" hidden="1">{"Offgrid",#N/A,FALSE,"OFFGRID";"Region",#N/A,FALSE,"REGION";"Offgrid -2",#N/A,FALSE,"OFFGRID";"WTP",#N/A,FALSE,"WTP";"WTP -2",#N/A,FALSE,"WTP";"Project",#N/A,FALSE,"PROJECT";"Summary -2",#N/A,FALSE,"SUMMARY"}</definedName>
    <definedName name="hrhe" localSheetId="6" hidden="1">{"Offgrid",#N/A,FALSE,"OFFGRID";"Region",#N/A,FALSE,"REGION";"Offgrid -2",#N/A,FALSE,"OFFGRID";"WTP",#N/A,FALSE,"WTP";"WTP -2",#N/A,FALSE,"WTP";"Project",#N/A,FALSE,"PROJECT";"Summary -2",#N/A,FALSE,"SUMMARY"}</definedName>
    <definedName name="hrhe" localSheetId="2" hidden="1">{"Offgrid",#N/A,FALSE,"OFFGRID";"Region",#N/A,FALSE,"REGION";"Offgrid -2",#N/A,FALSE,"OFFGRID";"WTP",#N/A,FALSE,"WTP";"WTP -2",#N/A,FALSE,"WTP";"Project",#N/A,FALSE,"PROJECT";"Summary -2",#N/A,FALSE,"SUMMARY"}</definedName>
    <definedName name="hrhe" hidden="1">{"Offgrid",#N/A,FALSE,"OFFGRID";"Region",#N/A,FALSE,"REGION";"Offgrid -2",#N/A,FALSE,"OFFGRID";"WTP",#N/A,FALSE,"WTP";"WTP -2",#N/A,FALSE,"WTP";"Project",#N/A,FALSE,"PROJECT";"Summary -2",#N/A,FALSE,"SUMMARY"}</definedName>
    <definedName name="hsgbhtgrư" localSheetId="5" hidden="1">{#N/A,#N/A,FALSE,"Chi tiÆt"}</definedName>
    <definedName name="hsgbhtgrư" localSheetId="3" hidden="1">{#N/A,#N/A,FALSE,"Chi tiÆt"}</definedName>
    <definedName name="hsgbhtgrư" localSheetId="0" hidden="1">{#N/A,#N/A,FALSE,"Chi tiÆt"}</definedName>
    <definedName name="hsgbhtgrư" localSheetId="6" hidden="1">{#N/A,#N/A,FALSE,"Chi tiÆt"}</definedName>
    <definedName name="hsgbhtgrư" localSheetId="2" hidden="1">{#N/A,#N/A,FALSE,"Chi tiÆt"}</definedName>
    <definedName name="hsgbhtgrư" hidden="1">{#N/A,#N/A,FALSE,"Chi tiÆt"}</definedName>
    <definedName name="htjhtjftj" localSheetId="5" hidden="1">{#N/A,#N/A,FALSE,"Chi tiÆt"}</definedName>
    <definedName name="htjhtjftj" localSheetId="3" hidden="1">{#N/A,#N/A,FALSE,"Chi tiÆt"}</definedName>
    <definedName name="htjhtjftj" localSheetId="0" hidden="1">{#N/A,#N/A,FALSE,"Chi tiÆt"}</definedName>
    <definedName name="htjhtjftj" localSheetId="6" hidden="1">{#N/A,#N/A,FALSE,"Chi tiÆt"}</definedName>
    <definedName name="htjhtjftj" localSheetId="2" hidden="1">{#N/A,#N/A,FALSE,"Chi tiÆt"}</definedName>
    <definedName name="htjhtjftj" hidden="1">{#N/A,#N/A,FALSE,"Chi tiÆt"}</definedName>
    <definedName name="htlm" hidden="1">{"'Sheet1'!$L$16"}</definedName>
    <definedName name="HTML_CodePage" hidden="1">950</definedName>
    <definedName name="HTML_Control" localSheetId="5" hidden="1">{"'Sheet1'!$L$16"}</definedName>
    <definedName name="HTML_Control" localSheetId="3" hidden="1">{"'Sheet1'!$L$16"}</definedName>
    <definedName name="HTML_Control" localSheetId="0" hidden="1">{"'Sheet1'!$L$16"}</definedName>
    <definedName name="HTML_Control" localSheetId="6" hidden="1">{"'Sheet1'!$L$16"}</definedName>
    <definedName name="HTML_Control" localSheetId="2" hidden="1">{"'Sheet1'!$L$16"}</definedName>
    <definedName name="HTML_Control" hidden="1">{"'Sheet1'!$L$16"}</definedName>
    <definedName name="HTML_Control1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TMT" hidden="1">{"'Sheet1'!$L$16"}</definedName>
    <definedName name="HTMT1" hidden="1">{#N/A,#N/A,FALSE,"Sheet1"}</definedName>
    <definedName name="htrey" localSheetId="5" hidden="1">{"'Sheet1'!$L$16"}</definedName>
    <definedName name="htrey" localSheetId="3" hidden="1">{"'Sheet1'!$L$16"}</definedName>
    <definedName name="htrey" localSheetId="0" hidden="1">{"'Sheet1'!$L$16"}</definedName>
    <definedName name="htrey" localSheetId="6" hidden="1">{"'Sheet1'!$L$16"}</definedName>
    <definedName name="htrey" localSheetId="2" hidden="1">{"'Sheet1'!$L$16"}</definedName>
    <definedName name="htrey" hidden="1">{"'Sheet1'!$L$16"}</definedName>
    <definedName name="htrhrt" hidden="1">{"'Sheet1'!$L$16"}</definedName>
    <definedName name="htriu4" localSheetId="5" hidden="1">{#N/A,#N/A,FALSE,"Chi tiÆt"}</definedName>
    <definedName name="htriu4" localSheetId="3" hidden="1">{#N/A,#N/A,FALSE,"Chi tiÆt"}</definedName>
    <definedName name="htriu4" localSheetId="0" hidden="1">{#N/A,#N/A,FALSE,"Chi tiÆt"}</definedName>
    <definedName name="htriu4" localSheetId="6" hidden="1">{#N/A,#N/A,FALSE,"Chi tiÆt"}</definedName>
    <definedName name="htriu4" localSheetId="2" hidden="1">{#N/A,#N/A,FALSE,"Chi tiÆt"}</definedName>
    <definedName name="htriu4" hidden="1">{#N/A,#N/A,FALSE,"Chi tiÆt"}</definedName>
    <definedName name="hu" hidden="1">{"'Sheet1'!$L$16"}</definedName>
    <definedName name="hui" hidden="1">{"'Sheet1'!$L$16"}</definedName>
    <definedName name="hung" hidden="1">{#N/A,#N/A,TRUE,"BT M200 da 10x20"}</definedName>
    <definedName name="HUU" hidden="1">{"'Sheet1'!$L$16"}</definedName>
    <definedName name="huy" localSheetId="5" hidden="1">{"'Sheet1'!$L$16"}</definedName>
    <definedName name="huy" localSheetId="3" hidden="1">{"'Sheet1'!$L$16"}</definedName>
    <definedName name="huy" localSheetId="0" hidden="1">{"'Sheet1'!$L$16"}</definedName>
    <definedName name="huy" localSheetId="6" hidden="1">{"'Sheet1'!$L$16"}</definedName>
    <definedName name="huy" localSheetId="2" hidden="1">{"'Sheet1'!$L$16"}</definedName>
    <definedName name="huy" hidden="1">{"'Sheet1'!$L$16"}</definedName>
    <definedName name="HUYE" hidden="1">{"'Sheet1'!$L$16"}</definedName>
    <definedName name="huyhuy" hidden="1">{"'Sheet1'!$L$16"}</definedName>
    <definedName name="huynh" hidden="1">#REF!</definedName>
    <definedName name="hyîa" hidden="1">{"'Sheet1'!$L$16"}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"03/23/2020 05:28:32"</definedName>
    <definedName name="IQ_QTD" hidden="1">750000</definedName>
    <definedName name="IQ_TODAY" hidden="1">0</definedName>
    <definedName name="IQ_YTDMONTH" hidden="1">130000</definedName>
    <definedName name="ịth" localSheetId="5" hidden="1">{"'Sheet1'!$L$16"}</definedName>
    <definedName name="ịth" localSheetId="3" hidden="1">{"'Sheet1'!$L$16"}</definedName>
    <definedName name="ịth" localSheetId="0" hidden="1">{"'Sheet1'!$L$16"}</definedName>
    <definedName name="ịth" localSheetId="6" hidden="1">{"'Sheet1'!$L$16"}</definedName>
    <definedName name="ịth" localSheetId="2" hidden="1">{"'Sheet1'!$L$16"}</definedName>
    <definedName name="ịth" hidden="1">{"'Sheet1'!$L$16"}</definedName>
    <definedName name="JBIC2_02" hidden="1">{"'Sheet1'!$L$16"}</definedName>
    <definedName name="jk" hidden="1">{"'Sheet1'!$L$16"}</definedName>
    <definedName name="jsj" hidden="1">{#N/A,#N/A,FALSE,"Aging Summary";#N/A,#N/A,FALSE,"Ratio Analysis";#N/A,#N/A,FALSE,"Test 120 Day Accts";#N/A,#N/A,FALSE,"Tickmarks"}</definedName>
    <definedName name="jsjs" hidden="1">{#N/A,#N/A,FALSE,"Aging Summary";#N/A,#N/A,FALSE,"Ratio Analysis";#N/A,#N/A,FALSE,"Test 120 Day Accts";#N/A,#N/A,FALSE,"Tickmarks"}</definedName>
    <definedName name="JY" localSheetId="5" hidden="1">{"'Sheet1'!$L$16"}</definedName>
    <definedName name="JY" localSheetId="3" hidden="1">{"'Sheet1'!$L$16"}</definedName>
    <definedName name="JY" localSheetId="0" hidden="1">{"'Sheet1'!$L$16"}</definedName>
    <definedName name="JY" localSheetId="6" hidden="1">{"'Sheet1'!$L$16"}</definedName>
    <definedName name="JY" localSheetId="2" hidden="1">{"'Sheet1'!$L$16"}</definedName>
    <definedName name="JY" hidden="1">{"'Sheet1'!$L$16"}</definedName>
    <definedName name="jýỵy" localSheetId="5" hidden="1">{"'Sheet1'!$L$16"}</definedName>
    <definedName name="jýỵy" localSheetId="3" hidden="1">{"'Sheet1'!$L$16"}</definedName>
    <definedName name="jýỵy" localSheetId="0" hidden="1">{"'Sheet1'!$L$16"}</definedName>
    <definedName name="jýỵy" localSheetId="6" hidden="1">{"'Sheet1'!$L$16"}</definedName>
    <definedName name="jýỵy" localSheetId="2" hidden="1">{"'Sheet1'!$L$16"}</definedName>
    <definedName name="jýỵy" hidden="1">{"'Sheet1'!$L$16"}</definedName>
    <definedName name="kb" hidden="1">{"'Sheet1'!$L$16"}</definedName>
    <definedName name="kb_1" hidden="1">{"'Sheet1'!$L$16"}</definedName>
    <definedName name="KCThep" hidden="1">{"'Sheet1'!$L$16"}</definedName>
    <definedName name="kdkk" localSheetId="5" hidden="1">{"'Sheet1'!$L$16"}</definedName>
    <definedName name="kdkk" localSheetId="3" hidden="1">{"'Sheet1'!$L$16"}</definedName>
    <definedName name="kdkk" localSheetId="0" hidden="1">{"'Sheet1'!$L$16"}</definedName>
    <definedName name="kdkk" localSheetId="6" hidden="1">{"'Sheet1'!$L$16"}</definedName>
    <definedName name="kdkk" localSheetId="2" hidden="1">{"'Sheet1'!$L$16"}</definedName>
    <definedName name="kdkk" hidden="1">{"'Sheet1'!$L$16"}</definedName>
    <definedName name="ket" hidden="1">{"'Sheet1'!$L$16"}</definedName>
    <definedName name="kg_m2" hidden="1">#REF!</definedName>
    <definedName name="kgh" localSheetId="5" hidden="1">{"'Sheet1'!$L$16"}</definedName>
    <definedName name="kgh" localSheetId="3" hidden="1">{"'Sheet1'!$L$16"}</definedName>
    <definedName name="kgh" localSheetId="0" hidden="1">{"'Sheet1'!$L$16"}</definedName>
    <definedName name="kgh" localSheetId="6" hidden="1">{"'Sheet1'!$L$16"}</definedName>
    <definedName name="kgh" localSheetId="2" hidden="1">{"'Sheet1'!$L$16"}</definedName>
    <definedName name="kgh" hidden="1">{"'Sheet1'!$L$16"}</definedName>
    <definedName name="kjgjyhb" hidden="1">{"Offgrid",#N/A,FALSE,"OFFGRID";"Region",#N/A,FALSE,"REGION";"Offgrid -2",#N/A,FALSE,"OFFGRID";"WTP",#N/A,FALSE,"WTP";"WTP -2",#N/A,FALSE,"WTP";"Project",#N/A,FALSE,"PROJECT";"Summary -2",#N/A,FALSE,"SUMMARY"}</definedName>
    <definedName name="kjljk" hidden="1">{#N/A,#N/A,FALSE,"Chi tiÆt"}</definedName>
    <definedName name="kjoooskdakd" localSheetId="5" hidden="1">{"'Sheet1'!$L$16"}</definedName>
    <definedName name="kjoooskdakd" localSheetId="3" hidden="1">{"'Sheet1'!$L$16"}</definedName>
    <definedName name="kjoooskdakd" localSheetId="0" hidden="1">{"'Sheet1'!$L$16"}</definedName>
    <definedName name="kjoooskdakd" localSheetId="6" hidden="1">{"'Sheet1'!$L$16"}</definedName>
    <definedName name="kjoooskdakd" localSheetId="2" hidden="1">{"'Sheet1'!$L$16"}</definedName>
    <definedName name="kjoooskdakd" hidden="1">{"'Sheet1'!$L$16"}</definedName>
    <definedName name="kkjhkj" hidden="1">#REF!</definedName>
    <definedName name="KLduonggiaods" hidden="1">{"'Sheet1'!$L$16"}</definedName>
    <definedName name="ksbn" hidden="1">{"'Sheet1'!$L$16"}</definedName>
    <definedName name="KSDA" hidden="1">{"'Sheet1'!$L$16"}</definedName>
    <definedName name="kshn" hidden="1">{"'Sheet1'!$L$16"}</definedName>
    <definedName name="ksls" hidden="1">{"'Sheet1'!$L$16"}</definedName>
    <definedName name="ktdk0" localSheetId="5" hidden="1">{#N/A,#N/A,FALSE,"Chi tiÆt"}</definedName>
    <definedName name="ktdk0" localSheetId="3" hidden="1">{#N/A,#N/A,FALSE,"Chi tiÆt"}</definedName>
    <definedName name="ktdk0" localSheetId="0" hidden="1">{#N/A,#N/A,FALSE,"Chi tiÆt"}</definedName>
    <definedName name="ktdk0" localSheetId="6" hidden="1">{#N/A,#N/A,FALSE,"Chi tiÆt"}</definedName>
    <definedName name="ktdk0" localSheetId="2" hidden="1">{#N/A,#N/A,FALSE,"Chi tiÆt"}</definedName>
    <definedName name="ktdk0" hidden="1">{#N/A,#N/A,FALSE,"Chi tiÆt"}</definedName>
    <definedName name="kyuk" hidden="1">{"'Sheet1'!$L$16"}</definedName>
    <definedName name="KHANHKHUNG" hidden="1">{"'Sheet1'!$L$16"}</definedName>
    <definedName name="KHGDFKHGFJKGF" hidden="1">#REF!</definedName>
    <definedName name="khla09" hidden="1">{"'Sheet1'!$L$16"}</definedName>
    <definedName name="khoas" hidden="1">{"'Sheet1'!$L$16"}</definedName>
    <definedName name="khoi" hidden="1">{"'Sheet1'!$L$16"}</definedName>
    <definedName name="khongtruotgia" hidden="1">{"'Sheet1'!$L$16"}</definedName>
    <definedName name="khvh09" hidden="1">{"'Sheet1'!$L$16"}</definedName>
    <definedName name="khvx09" hidden="1">{#N/A,#N/A,FALSE,"Chi tiÆt"}</definedName>
    <definedName name="KHYt09" hidden="1">{"'Sheet1'!$L$16"}</definedName>
    <definedName name="l" localSheetId="5" hidden="1">{"'Sheet1'!$L$16"}</definedName>
    <definedName name="l" localSheetId="3" hidden="1">{"'Sheet1'!$L$16"}</definedName>
    <definedName name="l" localSheetId="0" hidden="1">{"'Sheet1'!$L$16"}</definedName>
    <definedName name="l" localSheetId="6" hidden="1">{"'Sheet1'!$L$16"}</definedName>
    <definedName name="l" localSheetId="2" hidden="1">{"'Sheet1'!$L$16"}</definedName>
    <definedName name="l" hidden="1">{"'Sheet1'!$L$16"}</definedName>
    <definedName name="l2pa1" hidden="1">{"'Sheet1'!$L$16"}</definedName>
    <definedName name="lan" hidden="1">{#N/A,#N/A,TRUE,"BT M200 da 10x20"}</definedName>
    <definedName name="LANANH" hidden="1">{#N/A,#N/A,FALSE,"Chi tiÆt"}</definedName>
    <definedName name="langson" hidden="1">{"'Sheet1'!$L$16"}</definedName>
    <definedName name="LCTT" localSheetId="5" hidden="1">{"'Sheet1'!$L$16"}</definedName>
    <definedName name="LCTT" localSheetId="3" hidden="1">{"'Sheet1'!$L$16"}</definedName>
    <definedName name="LCTT" localSheetId="0" hidden="1">{"'Sheet1'!$L$16"}</definedName>
    <definedName name="LCTT" localSheetId="6" hidden="1">{"'Sheet1'!$L$16"}</definedName>
    <definedName name="LCTT" localSheetId="2" hidden="1">{"'Sheet1'!$L$16"}</definedName>
    <definedName name="LCTT" hidden="1">{"'Sheet1'!$L$16"}</definedName>
    <definedName name="lien" hidden="1">{"'Sheet1'!$L$16"}</definedName>
    <definedName name="lienCD" hidden="1">{"Offgrid",#N/A,FALSE,"OFFGRID";"Region",#N/A,FALSE,"REGION";"Offgrid -2",#N/A,FALSE,"OFFGRID";"WTP",#N/A,FALSE,"WTP";"WTP -2",#N/A,FALSE,"WTP";"Project",#N/A,FALSE,"PROJECT";"Summary -2",#N/A,FALSE,"SUMMARY"}</definedName>
    <definedName name="limcount" hidden="1">4</definedName>
    <definedName name="lkd" hidden="1">{"'Sheet1'!$L$16"}</definedName>
    <definedName name="llll" hidden="1">{"'Sheet1'!$L$16"}</definedName>
    <definedName name="LLLLL" hidden="1">{#N/A,#N/A,FALSE,"Chi tiÆt"}</definedName>
    <definedName name="LTKD" hidden="1">{"'Sheet1'!$L$16"}</definedName>
    <definedName name="luan" hidden="1">{"'Sheet1'!$L$16"}</definedName>
    <definedName name="luc" hidden="1">{"'Sheet1'!$L$16"}</definedName>
    <definedName name="luong2008" hidden="1">{"'Sheet1'!$L$16"}</definedName>
    <definedName name="m" localSheetId="5" hidden="1">{"'Sheet1'!$L$16"}</definedName>
    <definedName name="m" localSheetId="3" hidden="1">{"'Sheet1'!$L$16"}</definedName>
    <definedName name="m" localSheetId="0" hidden="1">{"'Sheet1'!$L$16"}</definedName>
    <definedName name="m" localSheetId="6" hidden="1">{"'Sheet1'!$L$16"}</definedName>
    <definedName name="m" localSheetId="2" hidden="1">{"'Sheet1'!$L$16"}</definedName>
    <definedName name="m" hidden="1">{"'Sheet1'!$L$16"}</definedName>
    <definedName name="mai" hidden="1">{"'Sheet1'!$L$16"}</definedName>
    <definedName name="matbang" hidden="1">{"'Sheet1'!$L$16"}</definedName>
    <definedName name="mau" hidden="1">{"'Sheet1'!$L$16"}</definedName>
    <definedName name="maumau" hidden="1">{"'Sheet1'!$L$16"}</definedName>
    <definedName name="maumaumau" hidden="1">{"'Sheet1'!$L$16"}</definedName>
    <definedName name="minh" hidden="1">{"'Sheet1'!$L$16"}</definedName>
    <definedName name="mncvhjkhj" hidden="1">{"'Sheet1'!$L$16"}</definedName>
    <definedName name="mo" hidden="1">{"'Sheet1'!$L$16"}</definedName>
    <definedName name="moi" localSheetId="5" hidden="1">{"'Sheet1'!$L$16"}</definedName>
    <definedName name="moi" localSheetId="3" hidden="1">{"'Sheet1'!$L$16"}</definedName>
    <definedName name="moi" localSheetId="0" hidden="1">{"'Sheet1'!$L$16"}</definedName>
    <definedName name="moi" localSheetId="6" hidden="1">{"'Sheet1'!$L$16"}</definedName>
    <definedName name="moi" localSheetId="2" hidden="1">{"'Sheet1'!$L$16"}</definedName>
    <definedName name="moi" hidden="1">{"'Sheet1'!$L$16"}</definedName>
    <definedName name="mot" hidden="1">{"'Sheet1'!$L$16"}</definedName>
    <definedName name="MP" hidden="1">{#N/A,#N/A,FALSE,"CCTV"}</definedName>
    <definedName name="my" hidden="1">{"Offgrid",#N/A,FALSE,"OFFGRID";"Region",#N/A,FALSE,"REGION";"Offgrid -2",#N/A,FALSE,"OFFGRID";"WTP",#N/A,FALSE,"WTP";"WTP -2",#N/A,FALSE,"WTP";"Project",#N/A,FALSE,"PROJECT";"Summary -2",#N/A,FALSE,"SUMMARY"}</definedName>
    <definedName name="MYHUYEN" hidden="1">{"'Sheet1'!$L$16"}</definedName>
    <definedName name="N.M.Ha" hidden="1">{"'Sheet1'!$L$16"}</definedName>
    <definedName name="name_gia" hidden="1">#REF!</definedName>
    <definedName name="NBVNBC" localSheetId="5" hidden="1">{"'Sheet1'!$L$16"}</definedName>
    <definedName name="NBVNBC" localSheetId="3" hidden="1">{"'Sheet1'!$L$16"}</definedName>
    <definedName name="NBVNBC" localSheetId="0" hidden="1">{"'Sheet1'!$L$16"}</definedName>
    <definedName name="NBVNBC" localSheetId="6" hidden="1">{"'Sheet1'!$L$16"}</definedName>
    <definedName name="NBVNBC" localSheetId="2" hidden="1">{"'Sheet1'!$L$16"}</definedName>
    <definedName name="NBVNBC" hidden="1">{"'Sheet1'!$L$16"}</definedName>
    <definedName name="Ne" hidden="1">{"'Sheet1'!$L$16"}</definedName>
    <definedName name="ner" hidden="1">{"'Sheet1'!$L$16"}</definedName>
    <definedName name="new" hidden="1">{"'Sheet1'!$L$16"}</definedName>
    <definedName name="NEWNAME" hidden="1">{#N/A,#N/A,FALSE,"CCTV"}</definedName>
    <definedName name="nnm" hidden="1">25</definedName>
    <definedName name="nnn" hidden="1">{"'Sheet1'!$L$16"}</definedName>
    <definedName name="nnnn" hidden="1">{"'Sheet1'!$L$16"}</definedName>
    <definedName name="nonho" hidden="1">{"'Sheet1'!$L$16"}</definedName>
    <definedName name="Note" hidden="1">{#N/A,#N/A,FALSE,"Aging Summary";#N/A,#N/A,FALSE,"Ratio Analysis";#N/A,#N/A,FALSE,"Test 120 Day Accts";#N/A,#N/A,FALSE,"Tickmarks"}</definedName>
    <definedName name="NPT" hidden="1">#REF!</definedName>
    <definedName name="NTB" hidden="1">{#N/A,#N/A,FALSE,"Chi tiÆt"}</definedName>
    <definedName name="NGHIEU" hidden="1">{"'Sheet1'!$L$16"}</definedName>
    <definedName name="ngu" hidden="1">{"'Sheet1'!$L$16"}</definedName>
    <definedName name="NHANH2_CG4" hidden="1">{"'Sheet1'!$L$16"}</definedName>
    <definedName name="nhjyeru" localSheetId="5" hidden="1">{"'Sheet1'!$L$16"}</definedName>
    <definedName name="nhjyeru" localSheetId="3" hidden="1">{"'Sheet1'!$L$16"}</definedName>
    <definedName name="nhjyeru" localSheetId="0" hidden="1">{"'Sheet1'!$L$16"}</definedName>
    <definedName name="nhjyeru" localSheetId="6" hidden="1">{"'Sheet1'!$L$16"}</definedName>
    <definedName name="nhjyeru" localSheetId="2" hidden="1">{"'Sheet1'!$L$16"}</definedName>
    <definedName name="nhjyeru" hidden="1">{"'Sheet1'!$L$16"}</definedName>
    <definedName name="ö" hidden="1">{"'Sheet1'!$L$16"}</definedName>
    <definedName name="oabal" hidden="1">{"'Sheet1'!$L$16"}</definedName>
    <definedName name="oabfhs" hidden="1">{0}</definedName>
    <definedName name="OIJYED" localSheetId="5" hidden="1">{"'Sheet1'!$L$16"}</definedName>
    <definedName name="OIJYED" localSheetId="3" hidden="1">{"'Sheet1'!$L$16"}</definedName>
    <definedName name="OIJYED" localSheetId="0" hidden="1">{"'Sheet1'!$L$16"}</definedName>
    <definedName name="OIJYED" localSheetId="6" hidden="1">{"'Sheet1'!$L$16"}</definedName>
    <definedName name="OIJYED" localSheetId="2" hidden="1">{"'Sheet1'!$L$16"}</definedName>
    <definedName name="OIJYED" hidden="1">{"'Sheet1'!$L$16"}</definedName>
    <definedName name="OrderTable" hidden="1">#REF!</definedName>
    <definedName name="PA2CAU39M" localSheetId="5" hidden="1">{"'Sheet1'!$L$16"}</definedName>
    <definedName name="PA2CAU39M" localSheetId="3" hidden="1">{"'Sheet1'!$L$16"}</definedName>
    <definedName name="PA2CAU39M" localSheetId="0" hidden="1">{"'Sheet1'!$L$16"}</definedName>
    <definedName name="PA2CAU39M" localSheetId="6" hidden="1">{"'Sheet1'!$L$16"}</definedName>
    <definedName name="PA2CAU39M" localSheetId="2" hidden="1">{"'Sheet1'!$L$16"}</definedName>
    <definedName name="PA2CAU39M" hidden="1">{"'Sheet1'!$L$16"}</definedName>
    <definedName name="PAIII_" hidden="1">{"'Sheet1'!$L$16"}</definedName>
    <definedName name="Pcap2010" hidden="1">{"'Sheet1'!$L$16"}</definedName>
    <definedName name="PGV" hidden="1">#REF!</definedName>
    <definedName name="PL3HNHAT" localSheetId="5" hidden="1">{"'Sheet1'!$L$16"}</definedName>
    <definedName name="PL3HNHAT" localSheetId="3" hidden="1">{"'Sheet1'!$L$16"}</definedName>
    <definedName name="PL3HNHAT" localSheetId="0" hidden="1">{"'Sheet1'!$L$16"}</definedName>
    <definedName name="PL3HNHAT" localSheetId="6" hidden="1">{"'Sheet1'!$L$16"}</definedName>
    <definedName name="PL3HNHAT" localSheetId="2" hidden="1">{"'Sheet1'!$L$16"}</definedName>
    <definedName name="PL3HNHAT" hidden="1">{"'Sheet1'!$L$16"}</definedName>
    <definedName name="PlucBcaoTD" hidden="1">{"'Sheet1'!$L$16"}</definedName>
    <definedName name="PMS" hidden="1">{"'Sheet1'!$L$16"}</definedName>
    <definedName name="_xlnm.Print_Titles" localSheetId="0">'PL-QUYMO'!$5:$7</definedName>
    <definedName name="ProdForm" localSheetId="5" hidden="1">#REF!</definedName>
    <definedName name="ProdForm" localSheetId="3" hidden="1">#REF!</definedName>
    <definedName name="ProdForm" localSheetId="0" hidden="1">#REF!</definedName>
    <definedName name="ProdForm" localSheetId="6" hidden="1">#REF!</definedName>
    <definedName name="ProdForm" localSheetId="2" hidden="1">#REF!</definedName>
    <definedName name="ProdForm" hidden="1">#REF!</definedName>
    <definedName name="Product" localSheetId="5" hidden="1">#REF!</definedName>
    <definedName name="Product" localSheetId="3" hidden="1">#REF!</definedName>
    <definedName name="Product" localSheetId="0" hidden="1">#REF!</definedName>
    <definedName name="Product" localSheetId="6" hidden="1">#REF!</definedName>
    <definedName name="Product" localSheetId="2" hidden="1">#REF!</definedName>
    <definedName name="Product" hidden="1">#REF!</definedName>
    <definedName name="ptich3" hidden="1">{"'Sheet1'!$L$16"}</definedName>
    <definedName name="phantich" hidden="1">{"'Sheet1'!$L$16"}</definedName>
    <definedName name="phantich3" hidden="1">{"'Sheet1'!$L$16"}</definedName>
    <definedName name="Phukien2" hidden="1">{"'Sheet1'!$L$16"}</definedName>
    <definedName name="qa" hidden="1">{"'Sheet1'!$L$16"}</definedName>
    <definedName name="QAz" hidden="1">{#N/A,#N/A,FALSE,"Chi tiÆt"}</definedName>
    <definedName name="qềqg" localSheetId="5" hidden="1">{"'Sheet1'!$L$16"}</definedName>
    <definedName name="qềqg" localSheetId="3" hidden="1">{"'Sheet1'!$L$16"}</definedName>
    <definedName name="qềqg" localSheetId="0" hidden="1">{"'Sheet1'!$L$16"}</definedName>
    <definedName name="qềqg" localSheetId="6" hidden="1">{"'Sheet1'!$L$16"}</definedName>
    <definedName name="qềqg" localSheetId="2" hidden="1">{"'Sheet1'!$L$16"}</definedName>
    <definedName name="qềqg" hidden="1">{"'Sheet1'!$L$16"}</definedName>
    <definedName name="qqq" hidden="1">{"'Sheet1'!$L$16"}</definedName>
    <definedName name="qqqq" hidden="1">{"'Sheet1'!$L$16"}</definedName>
    <definedName name="qqqqqqqqqqqqqqqqqqqqqq" hidden="1">{"'Sheet1'!$L$16"}</definedName>
    <definedName name="qrqrq" hidden="1">{"'Sheet1'!$L$16"}</definedName>
    <definedName name="qt" hidden="1">{"'Sheet1'!$L$16"}</definedName>
    <definedName name="QT_DT" hidden="1">{#N/A,#N/A,FALSE,"Chi tiÆt"}</definedName>
    <definedName name="Qtoan08" hidden="1">{#N/A,#N/A,FALSE,"Chi tiÆt"}</definedName>
    <definedName name="qtqt3t" hidden="1">{"'Sheet1'!$L$16"}</definedName>
    <definedName name="qừq" localSheetId="5" hidden="1">{#N/A,#N/A,FALSE,"Chi tiÆt"}</definedName>
    <definedName name="qừq" localSheetId="3" hidden="1">{#N/A,#N/A,FALSE,"Chi tiÆt"}</definedName>
    <definedName name="qừq" localSheetId="0" hidden="1">{#N/A,#N/A,FALSE,"Chi tiÆt"}</definedName>
    <definedName name="qừq" localSheetId="6" hidden="1">{#N/A,#N/A,FALSE,"Chi tiÆt"}</definedName>
    <definedName name="qừq" localSheetId="2" hidden="1">{#N/A,#N/A,FALSE,"Chi tiÆt"}</definedName>
    <definedName name="qừq" hidden="1">{#N/A,#N/A,FALSE,"Chi tiÆt"}</definedName>
    <definedName name="qvv" hidden="1">{"'Sheet1'!$L$16"}</definedName>
    <definedName name="qwrqrwq" hidden="1">{"'Sheet1'!$L$16"}</definedName>
    <definedName name="qwrqwr" hidden="1">{#N/A,#N/A,FALSE,"Chi tiÆt"}</definedName>
    <definedName name="qwrw" hidden="1">{#N/A,#N/A,FALSE,"Chi tiÆt"}</definedName>
    <definedName name="quang" localSheetId="5" hidden="1">{"'Sheet1'!$L$16"}</definedName>
    <definedName name="quang" localSheetId="3" hidden="1">{"'Sheet1'!$L$16"}</definedName>
    <definedName name="quang" localSheetId="0" hidden="1">{"'Sheet1'!$L$16"}</definedName>
    <definedName name="quang" localSheetId="6" hidden="1">{"'Sheet1'!$L$16"}</definedName>
    <definedName name="quang" localSheetId="2" hidden="1">{"'Sheet1'!$L$16"}</definedName>
    <definedName name="quang" hidden="1">{"'Sheet1'!$L$16"}</definedName>
    <definedName name="quoan" hidden="1">{"'Sheet1'!$L$16"}</definedName>
    <definedName name="Ranhxay" hidden="1">{"'Sheet1'!$L$16"}</definedName>
    <definedName name="RCArea" hidden="1">#REF!</definedName>
    <definedName name="rdrdd" localSheetId="5" hidden="1">{#N/A,#N/A,FALSE,"Chi tiÆt"}</definedName>
    <definedName name="rdrdd" localSheetId="3" hidden="1">{#N/A,#N/A,FALSE,"Chi tiÆt"}</definedName>
    <definedName name="rdrdd" localSheetId="0" hidden="1">{#N/A,#N/A,FALSE,"Chi tiÆt"}</definedName>
    <definedName name="rdrdd" localSheetId="6" hidden="1">{#N/A,#N/A,FALSE,"Chi tiÆt"}</definedName>
    <definedName name="rdrdd" localSheetId="2" hidden="1">{#N/A,#N/A,FALSE,"Chi tiÆt"}</definedName>
    <definedName name="rdrdd" hidden="1">{#N/A,#N/A,FALSE,"Chi tiÆt"}</definedName>
    <definedName name="re" localSheetId="5" hidden="1">{"'Sheet1'!$L$16"}</definedName>
    <definedName name="re" localSheetId="3" hidden="1">{"'Sheet1'!$L$16"}</definedName>
    <definedName name="re" localSheetId="0" hidden="1">{"'Sheet1'!$L$16"}</definedName>
    <definedName name="re" localSheetId="6" hidden="1">{"'Sheet1'!$L$16"}</definedName>
    <definedName name="re" localSheetId="2" hidden="1">{"'Sheet1'!$L$16"}</definedName>
    <definedName name="re" hidden="1">{"'Sheet1'!$L$16"}</definedName>
    <definedName name="_xlnm.Recorder" hidden="1">#REF!</definedName>
    <definedName name="RF" hidden="1">{#N/A,#N/A,FALSE,"CCTV"}</definedName>
    <definedName name="rhgrs" localSheetId="5" hidden="1">{"'Sheet1'!$L$16"}</definedName>
    <definedName name="rhgrs" localSheetId="3" hidden="1">{"'Sheet1'!$L$16"}</definedName>
    <definedName name="rhgrs" localSheetId="0" hidden="1">{"'Sheet1'!$L$16"}</definedName>
    <definedName name="rhgrs" localSheetId="6" hidden="1">{"'Sheet1'!$L$16"}</definedName>
    <definedName name="rhgrs" localSheetId="2" hidden="1">{"'Sheet1'!$L$16"}</definedName>
    <definedName name="rhgrs" hidden="1">{"'Sheet1'!$L$16"}</definedName>
    <definedName name="rhrewhehe" localSheetId="5" hidden="1">{#N/A,#N/A,FALSE,"Chi tiÆt"}</definedName>
    <definedName name="rhrewhehe" localSheetId="3" hidden="1">{#N/A,#N/A,FALSE,"Chi tiÆt"}</definedName>
    <definedName name="rhrewhehe" localSheetId="0" hidden="1">{#N/A,#N/A,FALSE,"Chi tiÆt"}</definedName>
    <definedName name="rhrewhehe" localSheetId="6" hidden="1">{#N/A,#N/A,FALSE,"Chi tiÆt"}</definedName>
    <definedName name="rhrewhehe" localSheetId="2" hidden="1">{#N/A,#N/A,FALSE,"Chi tiÆt"}</definedName>
    <definedName name="rhrewhehe" hidden="1">{#N/A,#N/A,FALSE,"Chi tiÆt"}</definedName>
    <definedName name="rjf" localSheetId="5" hidden="1">{"Offgrid",#N/A,FALSE,"OFFGRID";"Region",#N/A,FALSE,"REGION";"Offgrid -2",#N/A,FALSE,"OFFGRID";"WTP",#N/A,FALSE,"WTP";"WTP -2",#N/A,FALSE,"WTP";"Project",#N/A,FALSE,"PROJECT";"Summary -2",#N/A,FALSE,"SUMMARY"}</definedName>
    <definedName name="rjf" localSheetId="3" hidden="1">{"Offgrid",#N/A,FALSE,"OFFGRID";"Region",#N/A,FALSE,"REGION";"Offgrid -2",#N/A,FALSE,"OFFGRID";"WTP",#N/A,FALSE,"WTP";"WTP -2",#N/A,FALSE,"WTP";"Project",#N/A,FALSE,"PROJECT";"Summary -2",#N/A,FALSE,"SUMMARY"}</definedName>
    <definedName name="rjf" localSheetId="0" hidden="1">{"Offgrid",#N/A,FALSE,"OFFGRID";"Region",#N/A,FALSE,"REGION";"Offgrid -2",#N/A,FALSE,"OFFGRID";"WTP",#N/A,FALSE,"WTP";"WTP -2",#N/A,FALSE,"WTP";"Project",#N/A,FALSE,"PROJECT";"Summary -2",#N/A,FALSE,"SUMMARY"}</definedName>
    <definedName name="rjf" localSheetId="6" hidden="1">{"Offgrid",#N/A,FALSE,"OFFGRID";"Region",#N/A,FALSE,"REGION";"Offgrid -2",#N/A,FALSE,"OFFGRID";"WTP",#N/A,FALSE,"WTP";"WTP -2",#N/A,FALSE,"WTP";"Project",#N/A,FALSE,"PROJECT";"Summary -2",#N/A,FALSE,"SUMMARY"}</definedName>
    <definedName name="rjf" localSheetId="2" hidden="1">{"Offgrid",#N/A,FALSE,"OFFGRID";"Region",#N/A,FALSE,"REGION";"Offgrid -2",#N/A,FALSE,"OFFGRID";"WTP",#N/A,FALSE,"WTP";"WTP -2",#N/A,FALSE,"WTP";"Project",#N/A,FALSE,"PROJECT";"Summary -2",#N/A,FALSE,"SUMMARY"}</definedName>
    <definedName name="rjf" hidden="1">{"Offgrid",#N/A,FALSE,"OFFGRID";"Region",#N/A,FALSE,"REGION";"Offgrid -2",#N/A,FALSE,"OFFGRID";"WTP",#N/A,FALSE,"WTP";"WTP -2",#N/A,FALSE,"WTP";"Project",#N/A,FALSE,"PROJECT";"Summary -2",#N/A,FALSE,"SUMMARY"}</definedName>
    <definedName name="rqrtrt" hidden="1">{#N/A,#N/A,FALSE,"Chi tiÆt"}</definedName>
    <definedName name="rtÎ" hidden="1">{#N/A,#N/A,FALSE,"Chi tiÆt"}</definedName>
    <definedName name="ryhtrd" localSheetId="5" hidden="1">{#N/A,#N/A,FALSE,"Chi tiÆt"}</definedName>
    <definedName name="ryhtrd" localSheetId="3" hidden="1">{#N/A,#N/A,FALSE,"Chi tiÆt"}</definedName>
    <definedName name="ryhtrd" localSheetId="0" hidden="1">{#N/A,#N/A,FALSE,"Chi tiÆt"}</definedName>
    <definedName name="ryhtrd" localSheetId="6" hidden="1">{#N/A,#N/A,FALSE,"Chi tiÆt"}</definedName>
    <definedName name="ryhtrd" localSheetId="2" hidden="1">{#N/A,#N/A,FALSE,"Chi tiÆt"}</definedName>
    <definedName name="ryhtrd" hidden="1">{#N/A,#N/A,FALSE,"Chi tiÆt"}</definedName>
    <definedName name="s" localSheetId="5" hidden="1">{"'Sheet1'!$L$16"}</definedName>
    <definedName name="s" localSheetId="3" hidden="1">{"'Sheet1'!$L$16"}</definedName>
    <definedName name="s" localSheetId="0" hidden="1">{"'Sheet1'!$L$16"}</definedName>
    <definedName name="s" localSheetId="6" hidden="1">{"'Sheet1'!$L$16"}</definedName>
    <definedName name="s" localSheetId="2" hidden="1">{"'Sheet1'!$L$16"}</definedName>
    <definedName name="s" hidden="1">{"'Sheet1'!$L$16"}</definedName>
    <definedName name="SAD" hidden="1">{"'Sheet1'!$L$16"}</definedName>
    <definedName name="sadf" localSheetId="5" hidden="1">{"'Sheet1'!$L$16"}</definedName>
    <definedName name="sadf" localSheetId="3" hidden="1">{"'Sheet1'!$L$16"}</definedName>
    <definedName name="sadf" localSheetId="0" hidden="1">{"'Sheet1'!$L$16"}</definedName>
    <definedName name="sadf" localSheetId="6" hidden="1">{"'Sheet1'!$L$16"}</definedName>
    <definedName name="sadf" localSheetId="2" hidden="1">{"'Sheet1'!$L$16"}</definedName>
    <definedName name="sadf" hidden="1">{"'Sheet1'!$L$16"}</definedName>
    <definedName name="sadw" localSheetId="5" hidden="1">{"'Sheet1'!$L$16"}</definedName>
    <definedName name="sadw" localSheetId="3" hidden="1">{"'Sheet1'!$L$16"}</definedName>
    <definedName name="sadw" localSheetId="0" hidden="1">{"'Sheet1'!$L$16"}</definedName>
    <definedName name="sadw" localSheetId="6" hidden="1">{"'Sheet1'!$L$16"}</definedName>
    <definedName name="sadw" localSheetId="2" hidden="1">{"'Sheet1'!$L$16"}</definedName>
    <definedName name="sadw" hidden="1">{"'Sheet1'!$L$16"}</definedName>
    <definedName name="saf" hidden="1">{"'Sheet1'!$L$16"}</definedName>
    <definedName name="sang" hidden="1">{"'Sheet1'!$L$16"}</definedName>
    <definedName name="SAPBEXrevision" hidden="1">39</definedName>
    <definedName name="SAPBEXsysID" hidden="1">"BWP"</definedName>
    <definedName name="SAPBEXwbID" hidden="1">"3RZ1TJM3IRTRR8L5B1M6WU6J8"</definedName>
    <definedName name="sas" hidden="1">{"'Sheet1'!$L$16"}</definedName>
    <definedName name="sd" localSheetId="5" hidden="1">{"'Sheet1'!$L$16"}</definedName>
    <definedName name="sd" localSheetId="3" hidden="1">{"'Sheet1'!$L$16"}</definedName>
    <definedName name="sd" localSheetId="0" hidden="1">{"'Sheet1'!$L$16"}</definedName>
    <definedName name="sd" localSheetId="6" hidden="1">{"'Sheet1'!$L$16"}</definedName>
    <definedName name="sd" localSheetId="2" hidden="1">{"'Sheet1'!$L$16"}</definedName>
    <definedName name="sd" hidden="1">{"'Sheet1'!$L$16"}</definedName>
    <definedName name="sdad" localSheetId="5" hidden="1">{"'Sheet1'!$L$16"}</definedName>
    <definedName name="sdad" localSheetId="3" hidden="1">{"'Sheet1'!$L$16"}</definedName>
    <definedName name="sdad" localSheetId="0" hidden="1">{"'Sheet1'!$L$16"}</definedName>
    <definedName name="sdad" localSheetId="6" hidden="1">{"'Sheet1'!$L$16"}</definedName>
    <definedName name="sdad" localSheetId="2" hidden="1">{"'Sheet1'!$L$16"}</definedName>
    <definedName name="sdad" hidden="1">{"'Sheet1'!$L$16"}</definedName>
    <definedName name="sdbv" hidden="1">{"'Sheet1'!$L$16"}</definedName>
    <definedName name="sdd" hidden="1">{"'Sheet1'!$L$16"}</definedName>
    <definedName name="SDDNN02" hidden="1">{"'Sheet1'!$L$16"}</definedName>
    <definedName name="sdf" hidden="1">{"'Sheet1'!$L$16"}</definedName>
    <definedName name="sdfasdfa" localSheetId="5" hidden="1">{"'Sheet1'!$L$16"}</definedName>
    <definedName name="sdfasdfa" localSheetId="3" hidden="1">{"'Sheet1'!$L$16"}</definedName>
    <definedName name="sdfasdfa" localSheetId="0" hidden="1">{"'Sheet1'!$L$16"}</definedName>
    <definedName name="sdfasdfa" localSheetId="6" hidden="1">{"'Sheet1'!$L$16"}</definedName>
    <definedName name="sdfasdfa" localSheetId="2" hidden="1">{"'Sheet1'!$L$16"}</definedName>
    <definedName name="sdfasdfa" hidden="1">{"'Sheet1'!$L$16"}</definedName>
    <definedName name="sdfsdfs" hidden="1">#REF!</definedName>
    <definedName name="sdfsdfsd" hidden="1">{"'Sheet1'!$L$16"}</definedName>
    <definedName name="sdg" hidden="1">{#N/A,#N/A,FALSE,"Chi tiÆt"}</definedName>
    <definedName name="sdgsg" hidden="1">{"'Sheet1'!$L$16"}</definedName>
    <definedName name="sds" hidden="1">{"'Sheet1'!$L$16"}</definedName>
    <definedName name="sdvgd" hidden="1">{"'Sheet1'!$L$16"}</definedName>
    <definedName name="sdz" localSheetId="5" hidden="1">{"'Sheet1'!$L$16"}</definedName>
    <definedName name="sdz" localSheetId="3" hidden="1">{"'Sheet1'!$L$16"}</definedName>
    <definedName name="sdz" localSheetId="0" hidden="1">{"'Sheet1'!$L$16"}</definedName>
    <definedName name="sdz" localSheetId="6" hidden="1">{"'Sheet1'!$L$16"}</definedName>
    <definedName name="sdz" localSheetId="2" hidden="1">{"'Sheet1'!$L$16"}</definedName>
    <definedName name="sdz" hidden="1">{"'Sheet1'!$L$16"}</definedName>
    <definedName name="sđf" hidden="1">{"'Sheet1'!$L$16"}</definedName>
    <definedName name="sen" hidden="1">{"'Sheet1'!$L$16"}</definedName>
    <definedName name="sencount" hidden="1">4</definedName>
    <definedName name="sfasf" hidden="1">#REF!</definedName>
    <definedName name="sfasfaf" hidden="1">{#N/A,#N/A,FALSE,"Chi tiÆt"}</definedName>
    <definedName name="sfbsgbsfgsf" hidden="1">{"'Sheet1'!$L$16"}</definedName>
    <definedName name="sfg" hidden="1">{"'Sheet1'!$L$16"}</definedName>
    <definedName name="SFS" hidden="1">{#N/A,#N/A,FALSE,"Chi tiÆt"}</definedName>
    <definedName name="sfsd" hidden="1">{"'Sheet1'!$L$16"}</definedName>
    <definedName name="sggsgsgsg" hidden="1">{#N/A,#N/A,FALSE,"Chi tiÆt"}</definedName>
    <definedName name="sgjyti" localSheetId="5" hidden="1">{"'Sheet1'!$L$16"}</definedName>
    <definedName name="sgjyti" localSheetId="3" hidden="1">{"'Sheet1'!$L$16"}</definedName>
    <definedName name="sgjyti" localSheetId="0" hidden="1">{"'Sheet1'!$L$16"}</definedName>
    <definedName name="sgjyti" localSheetId="6" hidden="1">{"'Sheet1'!$L$16"}</definedName>
    <definedName name="sgjyti" localSheetId="2" hidden="1">{"'Sheet1'!$L$16"}</definedName>
    <definedName name="sgjyti" hidden="1">{"'Sheet1'!$L$16"}</definedName>
    <definedName name="sgsr" localSheetId="5" hidden="1">{"'Sheet1'!$L$16"}</definedName>
    <definedName name="sgsr" localSheetId="3" hidden="1">{"'Sheet1'!$L$16"}</definedName>
    <definedName name="sgsr" localSheetId="0" hidden="1">{"'Sheet1'!$L$16"}</definedName>
    <definedName name="sgsr" localSheetId="6" hidden="1">{"'Sheet1'!$L$16"}</definedName>
    <definedName name="sgsr" localSheetId="2" hidden="1">{"'Sheet1'!$L$16"}</definedName>
    <definedName name="sgsr" hidden="1">{"'Sheet1'!$L$16"}</definedName>
    <definedName name="shsrhtr" localSheetId="5" hidden="1">{"'Sheet1'!$L$16"}</definedName>
    <definedName name="shsrhtr" localSheetId="3" hidden="1">{"'Sheet1'!$L$16"}</definedName>
    <definedName name="shsrhtr" localSheetId="0" hidden="1">{"'Sheet1'!$L$16"}</definedName>
    <definedName name="shsrhtr" localSheetId="6" hidden="1">{"'Sheet1'!$L$16"}</definedName>
    <definedName name="shsrhtr" localSheetId="2" hidden="1">{"'Sheet1'!$L$16"}</definedName>
    <definedName name="shsrhtr" hidden="1">{"'Sheet1'!$L$16"}</definedName>
    <definedName name="sinh" hidden="1">{"'Sheet1'!$L$16"}</definedName>
    <definedName name="sinh1" hidden="1">{"'Sheet1'!$L$16"}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7</definedName>
    <definedName name="solver_nwt" hidden="1">1</definedName>
    <definedName name="solver_pre" hidden="1">0.000001</definedName>
    <definedName name="solver_rel1" hidden="1">1</definedName>
    <definedName name="solver_rel2" hidden="1">1</definedName>
    <definedName name="solver_rel3" hidden="1">3</definedName>
    <definedName name="solver_rel4" hidden="1">2</definedName>
    <definedName name="solver_rel5" hidden="1">5</definedName>
    <definedName name="solver_rel6" hidden="1">3</definedName>
    <definedName name="solver_rel7" hidden="1">2</definedName>
    <definedName name="solver_rhs5" hidden="1">binary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oquy" localSheetId="5" hidden="1">{#N/A,#N/A,FALSE,"Chi tiÆt"}</definedName>
    <definedName name="soquy" localSheetId="3" hidden="1">{#N/A,#N/A,FALSE,"Chi tiÆt"}</definedName>
    <definedName name="soquy" localSheetId="0" hidden="1">{#N/A,#N/A,FALSE,"Chi tiÆt"}</definedName>
    <definedName name="soquy" localSheetId="6" hidden="1">{#N/A,#N/A,FALSE,"Chi tiÆt"}</definedName>
    <definedName name="soquy" localSheetId="2" hidden="1">{#N/A,#N/A,FALSE,"Chi tiÆt"}</definedName>
    <definedName name="soquy" hidden="1">{#N/A,#N/A,FALSE,"Chi tiÆt"}</definedName>
    <definedName name="sosanh" hidden="1">#REF!</definedName>
    <definedName name="Sosanh2" hidden="1">{"'Sheet1'!$L$16"}</definedName>
    <definedName name="SpecialPrice" localSheetId="5" hidden="1">#REF!</definedName>
    <definedName name="SpecialPrice" localSheetId="3" hidden="1">#REF!</definedName>
    <definedName name="SpecialPrice" localSheetId="0" hidden="1">#REF!</definedName>
    <definedName name="SpecialPrice" localSheetId="6" hidden="1">#REF!</definedName>
    <definedName name="SpecialPrice" localSheetId="2" hidden="1">#REF!</definedName>
    <definedName name="SpecialPrice" hidden="1">#REF!</definedName>
    <definedName name="sqzaz" hidden="1">#REF!</definedName>
    <definedName name="ss" localSheetId="5" hidden="1">{"'Sheet1'!$L$16"}</definedName>
    <definedName name="ss" localSheetId="3" hidden="1">{"'Sheet1'!$L$16"}</definedName>
    <definedName name="ss" localSheetId="0" hidden="1">{"'Sheet1'!$L$16"}</definedName>
    <definedName name="ss" localSheetId="6" hidden="1">{"'Sheet1'!$L$16"}</definedName>
    <definedName name="ss" localSheetId="2" hidden="1">{"'Sheet1'!$L$16"}</definedName>
    <definedName name="ss" hidden="1">{"'Sheet1'!$L$16"}</definedName>
    <definedName name="ssssssss" hidden="1">{"'Sheet1'!$L$16"}</definedName>
    <definedName name="sua" hidden="1">{"'Sheet1'!$L$16"}</definedName>
    <definedName name="sy" hidden="1">#REF!</definedName>
    <definedName name="t.05" hidden="1">{#N/A,#N/A,FALSE,"Chi tiÆt"}</definedName>
    <definedName name="T.3" hidden="1">{"'Sheet1'!$L$16"}</definedName>
    <definedName name="TA15DEN61">LKTA_22!$H$98:$BB$109</definedName>
    <definedName name="TA63NA">LKTA_22!$H$352:$BA$355</definedName>
    <definedName name="Tan" localSheetId="5" hidden="1">{"'Sheet1'!$L$16"}</definedName>
    <definedName name="Tan" localSheetId="3" hidden="1">{"'Sheet1'!$L$16"}</definedName>
    <definedName name="Tan" localSheetId="0" hidden="1">{"'Sheet1'!$L$16"}</definedName>
    <definedName name="Tan" localSheetId="6" hidden="1">{"'Sheet1'!$L$16"}</definedName>
    <definedName name="Tan" localSheetId="2" hidden="1">{"'Sheet1'!$L$16"}</definedName>
    <definedName name="Tan" hidden="1">{"'Sheet1'!$L$16"}</definedName>
    <definedName name="tao" hidden="1">{"'Sheet1'!$L$16"}</definedName>
    <definedName name="TapdoanEVN" hidden="1">{#N/A,#N/A,FALSE,"Chi tiÆt"}</definedName>
    <definedName name="TatBo" hidden="1">{"'Sheet1'!$L$16"}</definedName>
    <definedName name="TB00c7007d_7866_481b_9ac7_69b8e4baf98b" hidden="1">#REF!</definedName>
    <definedName name="TB00ffa31e_85c4_4f1e_ad9c_40bc5d8dce02" hidden="1">#REF!</definedName>
    <definedName name="TB01f9cbc7_54d0_4046_a96a_dc237b4a0ea8" hidden="1">#REF!</definedName>
    <definedName name="TB03b7d08f_9b3d_4490_820b_ddab5461655d" hidden="1">#REF!</definedName>
    <definedName name="TB040dac9a_8dc8_4ecb_b8e6_8b9a9d0d7ddc" hidden="1">#REF!</definedName>
    <definedName name="TB04db78ec_ccaf_424f_b90b_728df640cd7c" hidden="1">#REF!</definedName>
    <definedName name="TB07c20fd5_b6ae_4b84_b788_a35bb04df443" hidden="1">#REF!</definedName>
    <definedName name="TB08f545db_d692_4dc2_a66a_acb9f985e200" hidden="1">#REF!</definedName>
    <definedName name="TB092b29e1_4609_4dd0_bb36_6a45eddd8089" hidden="1">#REF!</definedName>
    <definedName name="TB0a9d5d7b_a234_4b6c_825e_6e7b3e1d6770" hidden="1">#REF!</definedName>
    <definedName name="TB0b1704c7_8097_4259_a039_0d3a72d2d3cf" hidden="1">#REF!</definedName>
    <definedName name="TB0f435703_3d8f_447d_879a_a881c0fa4ab0" hidden="1">#REF!</definedName>
    <definedName name="TB121e50a8_40af_454e_b8b9_8811b9dbf291" hidden="1">#REF!</definedName>
    <definedName name="TB13830745_be4a_46da_810f_456cd8206915" hidden="1">#REF!</definedName>
    <definedName name="TB13c306f7_9711_42ef_907c_4bcc608a707f" hidden="1">#REF!</definedName>
    <definedName name="TB15256e46_f578_467f_9b7d_323cb78e87e6" hidden="1">#REF!</definedName>
    <definedName name="TB1586d25f_4b5b_47e3_8b72_85e9fc504d75" hidden="1">#REF!</definedName>
    <definedName name="TB169a3037_1124_4678_b58f_4c8a2e597e78" hidden="1">#REF!</definedName>
    <definedName name="TB18f958e2_b38f_4145_9221_9514ca8269f7" hidden="1">#REF!</definedName>
    <definedName name="TB19737840_d4e7_4d90_b584_3915760ef311" hidden="1">#REF!</definedName>
    <definedName name="TB1ae5bc74_899b_4901_ab46_ce14f0f3a82d" hidden="1">#REF!</definedName>
    <definedName name="TB1ccc09ad_e50f_4797_8a96_7d0fb34f731d" hidden="1">#REF!</definedName>
    <definedName name="TB1cfd6d98_6ae3_4dfe_92d9_f468bfb2fc5a" hidden="1">#REF!</definedName>
    <definedName name="TB1eb31251_3b24_4752_ae0d_476cad83a911" hidden="1">#REF!</definedName>
    <definedName name="TB2108f336_d038_494a_9671_96faa532d968" hidden="1">#REF!</definedName>
    <definedName name="TB21e8a7a7_d7a7_4ed7_81b9_e7617f80739b" hidden="1">#REF!</definedName>
    <definedName name="TB2777f6aa_ee9b_4b76_be4c_02c1841c449d" hidden="1">#REF!</definedName>
    <definedName name="TB27fdd531_cc8b_4e4c_8c8d_09897faef496" hidden="1">#REF!</definedName>
    <definedName name="TB286ab94c_0e6a_4dba_a25c_c6a06d7a529d" hidden="1">#REF!</definedName>
    <definedName name="TB2dc13f3f_a9ad_4319_affe_f078aa7832f1" hidden="1">#REF!</definedName>
    <definedName name="TB31193c5c_3b0c_4fd4_9545_f7f3412246ea" hidden="1">#REF!</definedName>
    <definedName name="TB338a34ab_59a9_440a_8af4_72bd33b9590d" hidden="1">#REF!</definedName>
    <definedName name="TB35f42e9c_d826_4451_aab0_e62144b67cdb" hidden="1">#REF!</definedName>
    <definedName name="TB373c55cc_c1cb_49fc_857f_03bd5b4a8da3" hidden="1">#REF!</definedName>
    <definedName name="TB3b59ec2d_7a15_41e2_899a_4b1a853dadd4" hidden="1">#REF!</definedName>
    <definedName name="TB3cdf6251_b573_42ba_b404_31d437e0508e" hidden="1">#REF!</definedName>
    <definedName name="TB3df7794d_9295_4e2c_a764_4c850d2d7b17" hidden="1">#REF!</definedName>
    <definedName name="TB3e9634e2_8ae2_405e_ba17_2faa442dd7d9" hidden="1">#REF!</definedName>
    <definedName name="TB3ee92d8d_4cbb_49fc_893d_24cca9d2af20" hidden="1">#REF!</definedName>
    <definedName name="TB4069e8b4_5c10_4ac9_ac4b_b41943962b9f" hidden="1">#REF!</definedName>
    <definedName name="TB4139ec22_4ac8_420e_8e68_ee45eec39ab2" hidden="1">#REF!</definedName>
    <definedName name="TB4210c21e_a717_4098_b470_a8c07c8883b9" hidden="1">#REF!</definedName>
    <definedName name="TB42305da8_817b_47ce_bbb4_9dff2fbdc257" hidden="1">#REF!</definedName>
    <definedName name="TB45a3b82f_7736_409c_9c4c_08e2dde07d4b" hidden="1">#REF!</definedName>
    <definedName name="TB46dacd87_56a3_47a6_97b7_05848b88d780" hidden="1">#REF!</definedName>
    <definedName name="TB46f4f8f4_de5d_4832_82db_2bd199e453cc" hidden="1">#REF!</definedName>
    <definedName name="TB48b5ff23_db84_4ae6_a65e_b894902968bf" hidden="1">#REF!</definedName>
    <definedName name="TB4b33b922_7371_4b0b_bea3_cedd12629b4d" hidden="1">#REF!</definedName>
    <definedName name="TB4bffee97_a178_4d04_9e05_5d79ab26fdc9" hidden="1">#REF!</definedName>
    <definedName name="TB4c1162cb_b021_477c_9777_44e110bf9496" hidden="1">#REF!</definedName>
    <definedName name="TB4ce40b1c_0a93_4ff0_a8c6_65957454136e" hidden="1">#REF!</definedName>
    <definedName name="TB51f2f725_8f0d_42e6_8f5f_d1645acf6027" hidden="1">#REF!</definedName>
    <definedName name="TB53aab723_83bd_40b1_aaa4_aab89f657d96" hidden="1">#REF!</definedName>
    <definedName name="TB53ce2f17_f891_47dd_9c26_a21f99eeb424" hidden="1">#REF!</definedName>
    <definedName name="TB56eb4178_aae3_4cf5_b349_ea01ed4180bd" hidden="1">#REF!</definedName>
    <definedName name="TB577d6547_5a5a_4e4d_ac90_bde1366f1809" hidden="1">#REF!</definedName>
    <definedName name="TB57b33c2e_b8ca_4635_9287_f4f8aae8a007" hidden="1">#REF!</definedName>
    <definedName name="TB589f9000_fa3f_4df6_a351_c1583b7f72d6" hidden="1">#REF!</definedName>
    <definedName name="TB5ab830cc_1333_4f5c_8152_d04428dec5de" hidden="1">#REF!</definedName>
    <definedName name="TB5b39adc6_c13d_4974_8051_561879f04c1d" hidden="1">#REF!</definedName>
    <definedName name="TB5b73b230_3a2d_4e0b_a801_3ffd73236c36" hidden="1">#REF!</definedName>
    <definedName name="TB5c179711_cc46_4c3a_b497_97e2b34f6a5c" hidden="1">#REF!</definedName>
    <definedName name="TB5c4af5b4_01a0_4188_9405_f3e5f28ed83b" hidden="1">#REF!</definedName>
    <definedName name="TB5e095fa1_7b58_4fc3_8b3c_ebce565ed8df" hidden="1">#REF!</definedName>
    <definedName name="TB5e2484bb_2bad_4af6_bda4_2990a4c09a9d" hidden="1">#REF!</definedName>
    <definedName name="TB60f81587_8879_41bf_8701_3cba923be055" hidden="1">#REF!</definedName>
    <definedName name="TB62bcf1af_5222_4041_92b4_43f26dd67dba" hidden="1">#REF!</definedName>
    <definedName name="TB64a86afc_dcef_4628_985b_cd678887e758" hidden="1">#REF!</definedName>
    <definedName name="TB654244ed_4bbd_4fb9_a540_472cb98c94c2" hidden="1">#REF!</definedName>
    <definedName name="TB66ea71ca_af3a_47bd_8da1_ff67c281714e" hidden="1">#REF!</definedName>
    <definedName name="TB6830fd7f_0c59_4fe6_9f14_f8ced0ca11c7" hidden="1">#REF!</definedName>
    <definedName name="TB6a40e8c4_2e2f_4b1b_90c7_0117ed2419f6" hidden="1">#REF!</definedName>
    <definedName name="TB6e2adf6e_1272_4330_b4f9_cc0ffaee1c56" hidden="1">#REF!</definedName>
    <definedName name="TB6f6fbd6f_d09f_4754_97af_f53d0dbef065" hidden="1">#REF!</definedName>
    <definedName name="TB6f74a6de_79a1_448f_b1d0_6639e37d6ebf" hidden="1">#REF!</definedName>
    <definedName name="TB700d1d67_4467_4c82_988c_0d022753f71b" hidden="1">#REF!</definedName>
    <definedName name="TB734e4edf_ae93_4cfb_8ba0_497a0ab99ab5" hidden="1">#REF!</definedName>
    <definedName name="TB76278c4e_9042_429e_8a42_0d781ef3c257" hidden="1">#REF!</definedName>
    <definedName name="TB77869fd1_b983_43bc_8d01_39fda5a519f6" hidden="1">#REF!</definedName>
    <definedName name="TB78760e35_d29e_4c73_a4de_6c93b1833475" hidden="1">#REF!</definedName>
    <definedName name="TB78e1a7d7_d8d0_4d3c_9994_dd7624a8a023" hidden="1">#REF!</definedName>
    <definedName name="TB79ce8e2f_3d5f_4864_99b4_47161f04d8b9" hidden="1">#REF!</definedName>
    <definedName name="TB7a900d01_7136_40f3_90aa_bf78e4c08cd0" hidden="1">#REF!</definedName>
    <definedName name="TB7b4d7051_742e_4909_a504_bf9e2b834750" hidden="1">#REF!</definedName>
    <definedName name="TB7c0e1375_4ccd_4fee_97dd_11423c13e448" hidden="1">#REF!</definedName>
    <definedName name="TB7c27895f_eb4b_427e_b3c5_62d2eac3cf83" hidden="1">#REF!</definedName>
    <definedName name="TB7ec42117_9400_43b4_85db_1d87c40815b1" hidden="1">#REF!</definedName>
    <definedName name="TB7f22fabf_c17c_4f2b_ac27_24c7f0d7a02f" hidden="1">#REF!</definedName>
    <definedName name="TB80bc22bb_8fff_468a_9691_e3fc88ef5a22" hidden="1">#REF!</definedName>
    <definedName name="TB816e2a4e_ef6c_40ff_81f6_39fdd25d9bf7" hidden="1">#REF!</definedName>
    <definedName name="TB824ce414_1452_47c3_bea8_e787506b4171" hidden="1">#REF!</definedName>
    <definedName name="TB8387c4fe_c912_44c7_89ea_4b8741d17fe5" hidden="1">#REF!</definedName>
    <definedName name="TB844f279f_0250_4f89_86ba_64c8b087e0d1" hidden="1">#REF!</definedName>
    <definedName name="TB86f830da_a89b_408a_8404_e8c34ce1e6c6" hidden="1">#REF!</definedName>
    <definedName name="TB8aadf84a_ad0c_4c4f_b6d7_fdd2a25b1f09" hidden="1">#REF!</definedName>
    <definedName name="TB8b5af6b1_19cf_457b_85f2_b5be5458e4bd" hidden="1">#REF!</definedName>
    <definedName name="TB8cb24471_9785_4c25_a9b2_32bf9adc0bcf" hidden="1">#REF!</definedName>
    <definedName name="TB8cce1be7_2dbb_4751_9a41_6bcb2a55d106" hidden="1">#REF!</definedName>
    <definedName name="TB8d984714_2e58_4005_80bc_7fcc281d4ec1" hidden="1">#REF!</definedName>
    <definedName name="TB8f0a8dd4_cc29_4180_b44c_f3116f302fec" hidden="1">#REF!</definedName>
    <definedName name="TB9093a41d_31dc_47c3_893c_d91ae896e23f" hidden="1">#REF!</definedName>
    <definedName name="TB9147b3fc_d713_4c47_8e6b_8082d3398493" hidden="1">#REF!</definedName>
    <definedName name="TB93275104_1aa3_4a9f_bef5_67c1ceac03cc" hidden="1">#REF!</definedName>
    <definedName name="TB974e9f22_6b13_4786_aa9e_2ff01cdcfd61" hidden="1">#REF!</definedName>
    <definedName name="TB998d3cda_a201_4521_ae56_8341afb93581" hidden="1">#REF!</definedName>
    <definedName name="TB999e8f33_a612_4a26_8039_66720e6cbf75" hidden="1">#REF!</definedName>
    <definedName name="TB9d531a92_e668_42bd_ab67_4898ac673203" hidden="1">#REF!</definedName>
    <definedName name="TB9f408bf0_f5f9_4cd5_9240_559cc4f15aa1" hidden="1">#REF!</definedName>
    <definedName name="TB9fe7844a_5d3b_4db1_a332_21832a100117" hidden="1">#REF!</definedName>
    <definedName name="TBa374f382_49e5_4af5_b4f9_f4f4a4b7f698" hidden="1">#REF!</definedName>
    <definedName name="TBa3a23c7d_e86c_44ed_b3ce_b6792b49ed3b" hidden="1">#REF!</definedName>
    <definedName name="TBa6b8a20a_9acc_406a_8acd_fd447910c197" hidden="1">#REF!</definedName>
    <definedName name="TBa91b22aa_2a48_4c57_9557_4e87cedbad90" hidden="1">#REF!</definedName>
    <definedName name="TBaa95e048_64fd_4084_88af_d6019ad12915" hidden="1">#REF!</definedName>
    <definedName name="TBab07e90e_b7ec_45f9_9e10_855a88b58417" hidden="1">#REF!</definedName>
    <definedName name="tbao" hidden="1">{"'Sheet1'!$L$16"}</definedName>
    <definedName name="TBAT164NA">LKTA_22!$I$454:$BB$477</definedName>
    <definedName name="TBAT218NA">LKTA_22!$I$356:$BB$372</definedName>
    <definedName name="TBAT22NA">LKTA_22!$I$373:$BB$390</definedName>
    <definedName name="TBAT24NA">LKTA_22!$I$391:$BB$417</definedName>
    <definedName name="TBAT301NA">LKTA_22!$I$498:$BB$510</definedName>
    <definedName name="TBAT378NA">LKTA_22!$I$526:$BB$564</definedName>
    <definedName name="TBAT46NA">LKTA_22!$I$511:$BB$525</definedName>
    <definedName name="TBAT51NA">LKTA_22!$I$334:$BB$351</definedName>
    <definedName name="TBAT52NA">LKTA_22!$I$478:$BB$497</definedName>
    <definedName name="TBAT60NA">LKTA_22!$I$440:$BB$453</definedName>
    <definedName name="TBAT9NA">LKTA_22!$I$418:$BB$439</definedName>
    <definedName name="TBb08a3d20_0d0f_421d_873e_a83cec68621c" hidden="1">#REF!</definedName>
    <definedName name="TBb0b1f823_a5d4_4427_bcb1_6c7c4036df66" hidden="1">#REF!</definedName>
    <definedName name="TBb2e0fdf3_4382_4331_8b89_3102aae30f8d" hidden="1">#REF!</definedName>
    <definedName name="TBb378f668_aa17_4c05_88d9_6755f01e40d6" hidden="1">#REF!</definedName>
    <definedName name="TBb6036fd2_f554_4b02_9f2a_0c093f72d8ef" hidden="1">#REF!</definedName>
    <definedName name="TBb7bf15ea_8709_419d_8ee0_9afb3620837c" hidden="1">#REF!</definedName>
    <definedName name="TBb8b045b3_87ee_4ae0_851c_fdee292057ec" hidden="1">#REF!</definedName>
    <definedName name="TBc1d95f78_7574_488e_9ef1_8caab91ed1bd" hidden="1">#REF!</definedName>
    <definedName name="TBc52e914f_6b78_4d0a_942f_a73161b608e1" hidden="1">#REF!</definedName>
    <definedName name="TBc5be1121_ae32_4101_ac64_5d6b12631a66" hidden="1">#REF!</definedName>
    <definedName name="TBc5c14311_c345_43e9_bbf4_0f933515f19f" hidden="1">#REF!</definedName>
    <definedName name="TBc9c53b4f_3620_405d_a676_b68f7b321847" hidden="1">#REF!</definedName>
    <definedName name="TBc9f81096_f6de_403d_97ef_8eba85225344" hidden="1">#REF!</definedName>
    <definedName name="TBcaf3f8d9_ad47_41b6_871b_c9e9375fdab7" hidden="1">#REF!</definedName>
    <definedName name="TBcc0f6d5e_e2ed_4920_a52d_f4d659f188e7" hidden="1">#REF!</definedName>
    <definedName name="TBcc80d8d6_ddd0_4a72_b76d_992af0ba06ae" hidden="1">#REF!</definedName>
    <definedName name="TBcdfe8126_cb0b_4750_93d9_792900caf3d7" hidden="1">#REF!</definedName>
    <definedName name="TBce449a75_bd39_492e_97e0_0fa6146b1e55" hidden="1">#REF!</definedName>
    <definedName name="TBce79b071_9df9_405f_aa4e_c628349bdffb" hidden="1">#REF!</definedName>
    <definedName name="TBcee58a24_7f52_4574_abfa_4e7f764aa8d3" hidden="1">#REF!</definedName>
    <definedName name="TBd11d2094_15f6_4b2b_8df0_3ce6db855d8a" hidden="1">#REF!</definedName>
    <definedName name="TBd41e2fa4_c749_41ee_9f03_ab8104139ba9" hidden="1">#REF!</definedName>
    <definedName name="TBd4534070_5c34_4a6e_a885_3684aac32a4b" hidden="1">#REF!</definedName>
    <definedName name="TBd4afa53f_27b9_4a15_a16f_59474b5dae42" hidden="1">#REF!</definedName>
    <definedName name="TBd5173396_d2e4_4330_abd2_08964777a051" hidden="1">#REF!</definedName>
    <definedName name="TBd5ce16c6_7864_4927_ad5d_9992d6e555e4" hidden="1">#REF!</definedName>
    <definedName name="TBd92cb9df_df7e_4337_92d1_d9fcbd432f82" hidden="1">#REF!</definedName>
    <definedName name="TBda6431aa_f3aa_4580_9fd3_74c4ef7c5042" hidden="1">#REF!</definedName>
    <definedName name="TBde1022e0_efe7_466f_8b31_8ee4c329ad5b" hidden="1">#REF!</definedName>
    <definedName name="TBe0fc7e68_c613_4b29_8fb8_eaf635555109" hidden="1">#REF!</definedName>
    <definedName name="TBe1928c81_32a5_4011_89fc_7198fd1e4671" hidden="1">#REF!</definedName>
    <definedName name="TBe21cb533_24f2_4ec3_8dcc_5a404f42b826" hidden="1">#REF!</definedName>
    <definedName name="TBe2477fc4_7a8a_465d_ae9e_6354d527abb4" hidden="1">#REF!</definedName>
    <definedName name="TBe4a30536_0020_4fc0_a587_c44fee76b1a0" hidden="1">#REF!</definedName>
    <definedName name="TBe74cb647_d664_481c_825b_d7480bd00bd6" hidden="1">#REF!</definedName>
    <definedName name="TBe79d5c80_b351_4169_9a3f_f838c8ad82b8" hidden="1">#REF!</definedName>
    <definedName name="TBe87e9044_0382_4675_be7b_919858f03a9d" hidden="1">#REF!</definedName>
    <definedName name="TBeb1ae1f5_fe53_462e_815b_d73cd40119c9" hidden="1">#REF!</definedName>
    <definedName name="TBed6b08da_fecc_4a9f_bb26_985fa5f8d5e8" hidden="1">#REF!</definedName>
    <definedName name="TBedb18c73_840b_4048_8a98_af7504603355" hidden="1">#REF!</definedName>
    <definedName name="TBedfa800c_3665_4b04_97ca_03db9ea815ac" hidden="1">#REF!</definedName>
    <definedName name="TBeec6a703_d46d_409a_a354_deb9437e601a" hidden="1">#REF!</definedName>
    <definedName name="TBef4071f3_ffad_4afd_80c0_e480bc5a0f10" hidden="1">#REF!</definedName>
    <definedName name="TBf1ddcf7a_d2c6_422c_a121_969f534a4dae" hidden="1">#REF!</definedName>
    <definedName name="TBf5eb4bd0_3cf0_422d_94aa_43786d4ec0b2" hidden="1">#REF!</definedName>
    <definedName name="TBf606a956_db02_4b5b_a4a3_548f219fc5a3" hidden="1">#REF!</definedName>
    <definedName name="TBf7114976_8e8a_4350_a2c4_a925bef7a248" hidden="1">#REF!</definedName>
    <definedName name="TBf7ac3a18_4c99_459e_a3d5_b7a376a1a293" hidden="1">#REF!</definedName>
    <definedName name="TBf88dfb85_4746_4cb3_871d_80dff4606f72" hidden="1">#REF!</definedName>
    <definedName name="TBf8ca1a05_5dd5_4cd6_9211_7fb1562dedc4" hidden="1">#REF!</definedName>
    <definedName name="TBf96fbff4_7e79_4eb5_9f8b_b7229824fa39" hidden="1">#REF!</definedName>
    <definedName name="TBfb239c73_6c82_46a1_8d58_7003b1fb63d4" hidden="1">#REF!</definedName>
    <definedName name="tbl_ProdInfo" hidden="1">#REF!</definedName>
    <definedName name="ten_tab" hidden="1">#REF!</definedName>
    <definedName name="TextRefCopyRangeCount" hidden="1">21</definedName>
    <definedName name="tgưgz" localSheetId="5" hidden="1">{"'Sheet1'!$L$16"}</definedName>
    <definedName name="tgưgz" localSheetId="3" hidden="1">{"'Sheet1'!$L$16"}</definedName>
    <definedName name="tgưgz" localSheetId="0" hidden="1">{"'Sheet1'!$L$16"}</definedName>
    <definedName name="tgưgz" localSheetId="6" hidden="1">{"'Sheet1'!$L$16"}</definedName>
    <definedName name="tgưgz" localSheetId="2" hidden="1">{"'Sheet1'!$L$16"}</definedName>
    <definedName name="tgưgz" hidden="1">{"'Sheet1'!$L$16"}</definedName>
    <definedName name="tjhtrjntrsjnsr" localSheetId="5" hidden="1">{"'Sheet1'!$L$16"}</definedName>
    <definedName name="tjhtrjntrsjnsr" localSheetId="3" hidden="1">{"'Sheet1'!$L$16"}</definedName>
    <definedName name="tjhtrjntrsjnsr" localSheetId="0" hidden="1">{"'Sheet1'!$L$16"}</definedName>
    <definedName name="tjhtrjntrsjnsr" localSheetId="6" hidden="1">{"'Sheet1'!$L$16"}</definedName>
    <definedName name="tjhtrjntrsjnsr" localSheetId="2" hidden="1">{"'Sheet1'!$L$16"}</definedName>
    <definedName name="tjhtrjntrsjnsr" hidden="1">{"'Sheet1'!$L$16"}</definedName>
    <definedName name="tjhủn" localSheetId="5" hidden="1">{"Offgrid",#N/A,FALSE,"OFFGRID";"Region",#N/A,FALSE,"REGION";"Offgrid -2",#N/A,FALSE,"OFFGRID";"WTP",#N/A,FALSE,"WTP";"WTP -2",#N/A,FALSE,"WTP";"Project",#N/A,FALSE,"PROJECT";"Summary -2",#N/A,FALSE,"SUMMARY"}</definedName>
    <definedName name="tjhủn" localSheetId="3" hidden="1">{"Offgrid",#N/A,FALSE,"OFFGRID";"Region",#N/A,FALSE,"REGION";"Offgrid -2",#N/A,FALSE,"OFFGRID";"WTP",#N/A,FALSE,"WTP";"WTP -2",#N/A,FALSE,"WTP";"Project",#N/A,FALSE,"PROJECT";"Summary -2",#N/A,FALSE,"SUMMARY"}</definedName>
    <definedName name="tjhủn" localSheetId="0" hidden="1">{"Offgrid",#N/A,FALSE,"OFFGRID";"Region",#N/A,FALSE,"REGION";"Offgrid -2",#N/A,FALSE,"OFFGRID";"WTP",#N/A,FALSE,"WTP";"WTP -2",#N/A,FALSE,"WTP";"Project",#N/A,FALSE,"PROJECT";"Summary -2",#N/A,FALSE,"SUMMARY"}</definedName>
    <definedName name="tjhủn" localSheetId="6" hidden="1">{"Offgrid",#N/A,FALSE,"OFFGRID";"Region",#N/A,FALSE,"REGION";"Offgrid -2",#N/A,FALSE,"OFFGRID";"WTP",#N/A,FALSE,"WTP";"WTP -2",#N/A,FALSE,"WTP";"Project",#N/A,FALSE,"PROJECT";"Summary -2",#N/A,FALSE,"SUMMARY"}</definedName>
    <definedName name="tjhủn" localSheetId="2" hidden="1">{"Offgrid",#N/A,FALSE,"OFFGRID";"Region",#N/A,FALSE,"REGION";"Offgrid -2",#N/A,FALSE,"OFFGRID";"WTP",#N/A,FALSE,"WTP";"WTP -2",#N/A,FALSE,"WTP";"Project",#N/A,FALSE,"PROJECT";"Summary -2",#N/A,FALSE,"SUMMARY"}</definedName>
    <definedName name="tjhủn" hidden="1">{"Offgrid",#N/A,FALSE,"OFFGRID";"Region",#N/A,FALSE,"REGION";"Offgrid -2",#N/A,FALSE,"OFFGRID";"WTP",#N/A,FALSE,"WTP";"WTP -2",#N/A,FALSE,"WTP";"Project",#N/A,FALSE,"PROJECT";"Summary -2",#N/A,FALSE,"SUMMARY"}</definedName>
    <definedName name="tjjrj" localSheetId="5" hidden="1">{#N/A,#N/A,FALSE,"Chi tiÆt"}</definedName>
    <definedName name="tjjrj" localSheetId="3" hidden="1">{#N/A,#N/A,FALSE,"Chi tiÆt"}</definedName>
    <definedName name="tjjrj" localSheetId="0" hidden="1">{#N/A,#N/A,FALSE,"Chi tiÆt"}</definedName>
    <definedName name="tjjrj" localSheetId="6" hidden="1">{#N/A,#N/A,FALSE,"Chi tiÆt"}</definedName>
    <definedName name="tjjrj" localSheetId="2" hidden="1">{#N/A,#N/A,FALSE,"Chi tiÆt"}</definedName>
    <definedName name="tjjrj" hidden="1">{#N/A,#N/A,FALSE,"Chi tiÆt"}</definedName>
    <definedName name="tlc" hidden="1">{"'Sheet1'!$L$16"}</definedName>
    <definedName name="tmbctc" hidden="1">{"'Sheet1'!$L$16"}</definedName>
    <definedName name="to" hidden="1">{"'Sheet1'!$L$16"}</definedName>
    <definedName name="TPCP" hidden="1">{"'Sheet1'!$L$16"}</definedName>
    <definedName name="ttttt" hidden="1">{"'Sheet1'!$L$16"}</definedName>
    <definedName name="TTTTTTTTT" hidden="1">{"'Sheet1'!$L$16"}</definedName>
    <definedName name="ttttttttttt" hidden="1">{"'Sheet1'!$L$16"}</definedName>
    <definedName name="ttr" hidden="1">{"'Sheet1'!$L$16"}</definedName>
    <definedName name="tuan" localSheetId="5" hidden="1">{"'Sheet1'!$L$16"}</definedName>
    <definedName name="tuan" localSheetId="3" hidden="1">{"'Sheet1'!$L$16"}</definedName>
    <definedName name="tuan" localSheetId="0" hidden="1">{"'Sheet1'!$L$16"}</definedName>
    <definedName name="tuan" localSheetId="6" hidden="1">{"'Sheet1'!$L$16"}</definedName>
    <definedName name="tuan" localSheetId="2" hidden="1">{"'Sheet1'!$L$16"}</definedName>
    <definedName name="tuan" hidden="1">{"'Sheet1'!$L$16"}</definedName>
    <definedName name="tuan03" localSheetId="5" hidden="1">{"'Sheet1'!$L$16"}</definedName>
    <definedName name="tuan03" localSheetId="3" hidden="1">{"'Sheet1'!$L$16"}</definedName>
    <definedName name="tuan03" localSheetId="0" hidden="1">{"'Sheet1'!$L$16"}</definedName>
    <definedName name="tuan03" localSheetId="6" hidden="1">{"'Sheet1'!$L$16"}</definedName>
    <definedName name="tuan03" localSheetId="2" hidden="1">{"'Sheet1'!$L$16"}</definedName>
    <definedName name="tuan03" hidden="1">{"'Sheet1'!$L$16"}</definedName>
    <definedName name="Tuanquyen" hidden="1">{#N/A,#N/A,FALSE,"Chi tiÆt"}</definedName>
    <definedName name="tuyen" hidden="1">{"'Sheet1'!$L$16"}</definedName>
    <definedName name="tuyennhanh" hidden="1">{"'Sheet1'!$L$16"}</definedName>
    <definedName name="tuynen" hidden="1">{"'Sheet1'!$L$16"}</definedName>
    <definedName name="TY" hidden="1">#REF!</definedName>
    <definedName name="th" localSheetId="5" hidden="1">{0}</definedName>
    <definedName name="th" localSheetId="3" hidden="1">{0}</definedName>
    <definedName name="th" localSheetId="0" hidden="1">{0}</definedName>
    <definedName name="th" localSheetId="2" hidden="1">{0}</definedName>
    <definedName name="th" hidden="1">{0}</definedName>
    <definedName name="tha" localSheetId="5" hidden="1">{"'Sheet1'!$L$16"}</definedName>
    <definedName name="tha" localSheetId="3" hidden="1">{"'Sheet1'!$L$16"}</definedName>
    <definedName name="tha" localSheetId="0" hidden="1">{"'Sheet1'!$L$16"}</definedName>
    <definedName name="tha" localSheetId="6" hidden="1">{"'Sheet1'!$L$16"}</definedName>
    <definedName name="tha" localSheetId="2" hidden="1">{"'Sheet1'!$L$16"}</definedName>
    <definedName name="tha" hidden="1">{"'Sheet1'!$L$16"}</definedName>
    <definedName name="thai" hidden="1">{"'Sheet1'!$L$16"}</definedName>
    <definedName name="Thang1" hidden="1">{"'Sheet1'!$L$16"}</definedName>
    <definedName name="thang10" hidden="1">{"'Sheet1'!$L$16"}</definedName>
    <definedName name="Thang11.03" hidden="1">{"'Sheet1'!$L$16"}</definedName>
    <definedName name="thang13" hidden="1">{"'Sheet1'!$L$16"}</definedName>
    <definedName name="thanh" hidden="1">{"'Sheet1'!$L$16"}</definedName>
    <definedName name="thanhtoankl" hidden="1">{"'Sheet1'!$L$16"}</definedName>
    <definedName name="thanhthao" localSheetId="5" hidden="1">{#N/A,#N/A,FALSE,"Chi tiÆt"}</definedName>
    <definedName name="thanhthao" localSheetId="3" hidden="1">{#N/A,#N/A,FALSE,"Chi tiÆt"}</definedName>
    <definedName name="thanhthao" localSheetId="0" hidden="1">{#N/A,#N/A,FALSE,"Chi tiÆt"}</definedName>
    <definedName name="thanhthao" localSheetId="6" hidden="1">{#N/A,#N/A,FALSE,"Chi tiÆt"}</definedName>
    <definedName name="thanhthao" localSheetId="2" hidden="1">{#N/A,#N/A,FALSE,"Chi tiÆt"}</definedName>
    <definedName name="thanhthao" hidden="1">{#N/A,#N/A,FALSE,"Chi tiÆt"}</definedName>
    <definedName name="thaydayTA">LKTA_22!$I$8:$BB$80</definedName>
    <definedName name="THDA_copy" hidden="1">{"'Sheet1'!$L$16"}</definedName>
    <definedName name="THKL" hidden="1">{"'Sheet1'!$L$16"}</definedName>
    <definedName name="thkl2" hidden="1">{"'Sheet1'!$L$16"}</definedName>
    <definedName name="thkl3" hidden="1">{"'Sheet1'!$L$16"}</definedName>
    <definedName name="THMinh" hidden="1">{"'Sheet1'!$L$16"}</definedName>
    <definedName name="ththu" hidden="1">{"'Sheet1'!$L$16"}</definedName>
    <definedName name="thuhoiTA">LKTA_22!$I$110:$BB$119</definedName>
    <definedName name="thuy" hidden="1">{"'Sheet1'!$L$16"}</definedName>
    <definedName name="thvt" hidden="1">{"'Sheet1'!$L$16"}</definedName>
    <definedName name="THXD2" hidden="1">{"'Sheet1'!$L$16"}</definedName>
    <definedName name="trang" hidden="1">{#N/A,#N/A,FALSE,"Chi tiÆt"}</definedName>
    <definedName name="trieu" hidden="1">{"'Sheet1'!$L$16"}</definedName>
    <definedName name="Trinhduyet" hidden="1">{#N/A,#N/A,FALSE,"Chi tiÆt"}</definedName>
    <definedName name="trrh" localSheetId="5" hidden="1">{"'Sheet1'!$L$16"}</definedName>
    <definedName name="trrh" localSheetId="3" hidden="1">{"'Sheet1'!$L$16"}</definedName>
    <definedName name="trrh" localSheetId="0" hidden="1">{"'Sheet1'!$L$16"}</definedName>
    <definedName name="trrh" localSheetId="6" hidden="1">{"'Sheet1'!$L$16"}</definedName>
    <definedName name="trrh" localSheetId="2" hidden="1">{"'Sheet1'!$L$16"}</definedName>
    <definedName name="trrh" hidden="1">{"'Sheet1'!$L$16"}</definedName>
    <definedName name="trteter" hidden="1">{"'Sheet1'!$L$16"}</definedName>
    <definedName name="uassw_sh" localSheetId="5" hidden="1">{"'Sheet1'!$L$16"}</definedName>
    <definedName name="uassw_sh" localSheetId="3" hidden="1">{"'Sheet1'!$L$16"}</definedName>
    <definedName name="uassw_sh" localSheetId="0" hidden="1">{"'Sheet1'!$L$16"}</definedName>
    <definedName name="uassw_sh" localSheetId="6" hidden="1">{"'Sheet1'!$L$16"}</definedName>
    <definedName name="uassw_sh" localSheetId="2" hidden="1">{"'Sheet1'!$L$16"}</definedName>
    <definedName name="uassw_sh" hidden="1">{"'Sheet1'!$L$16"}</definedName>
    <definedName name="uhfn" hidden="1">#REF!</definedName>
    <definedName name="UI" hidden="1">#REF!</definedName>
    <definedName name="ủnt" localSheetId="5" hidden="1">{"'Sheet1'!$L$16"}</definedName>
    <definedName name="ủnt" localSheetId="3" hidden="1">{"'Sheet1'!$L$16"}</definedName>
    <definedName name="ủnt" localSheetId="0" hidden="1">{"'Sheet1'!$L$16"}</definedName>
    <definedName name="ủnt" localSheetId="6" hidden="1">{"'Sheet1'!$L$16"}</definedName>
    <definedName name="ủnt" localSheetId="2" hidden="1">{"'Sheet1'!$L$16"}</definedName>
    <definedName name="ủnt" hidden="1">{"'Sheet1'!$L$16"}</definedName>
    <definedName name="ủytỉt" localSheetId="5" hidden="1">{"'Sheet1'!$L$16"}</definedName>
    <definedName name="ủytỉt" localSheetId="3" hidden="1">{"'Sheet1'!$L$16"}</definedName>
    <definedName name="ủytỉt" localSheetId="0" hidden="1">{"'Sheet1'!$L$16"}</definedName>
    <definedName name="ủytỉt" localSheetId="6" hidden="1">{"'Sheet1'!$L$16"}</definedName>
    <definedName name="ủytỉt" localSheetId="2" hidden="1">{"'Sheet1'!$L$16"}</definedName>
    <definedName name="ủytỉt" hidden="1">{"'Sheet1'!$L$16"}</definedName>
    <definedName name="uytjhtdjtj" localSheetId="5" hidden="1">{"'Sheet1'!$L$16"}</definedName>
    <definedName name="uytjhtdjtj" localSheetId="3" hidden="1">{"'Sheet1'!$L$16"}</definedName>
    <definedName name="uytjhtdjtj" localSheetId="0" hidden="1">{"'Sheet1'!$L$16"}</definedName>
    <definedName name="uytjhtdjtj" localSheetId="6" hidden="1">{"'Sheet1'!$L$16"}</definedName>
    <definedName name="uytjhtdjtj" localSheetId="2" hidden="1">{"'Sheet1'!$L$16"}</definedName>
    <definedName name="uytjhtdjtj" hidden="1">{"'Sheet1'!$L$16"}</definedName>
    <definedName name="ư" hidden="1">{"'Sheet1'!$L$16"}</definedName>
    <definedName name="ưéadrghfjknm" hidden="1">{"'Sheet1'!$L$16"}</definedName>
    <definedName name="ƯERT" hidden="1">{"'Sheet1'!$L$16"}</definedName>
    <definedName name="V.clvl3" hidden="1">{"'Sheet1'!$L$16"}</definedName>
    <definedName name="VaDate" hidden="1">#REF!</definedName>
    <definedName name="vahn" hidden="1">#REF!</definedName>
    <definedName name="VarDate" hidden="1">#REF!</definedName>
    <definedName name="VATM" hidden="1">{"'Sheet1'!$L$16"}</definedName>
    <definedName name="vay" hidden="1">{"'Sheet1'!$L$16"}</definedName>
    <definedName name="vcoto" hidden="1">{"'Sheet1'!$L$16"}</definedName>
    <definedName name="vdt2007c1" hidden="1">{"'Sheet1'!$L$16"}</definedName>
    <definedName name="vdv" hidden="1">#N/A</definedName>
    <definedName name="VH" hidden="1">{"'Sheet1'!$L$16"}</definedName>
    <definedName name="Viet" hidden="1">{"'Sheet1'!$L$16"}</definedName>
    <definedName name="vinh" hidden="1">{"'Sheet1'!$L$16"}</definedName>
    <definedName name="vlct" hidden="1">{"'Sheet1'!$L$16"}</definedName>
    <definedName name="VTPS_T" hidden="1">#REF!</definedName>
    <definedName name="walkway" hidden="1">{"'Sheet1'!$L$16"}</definedName>
    <definedName name="WE" hidden="1">{#N/A,#N/A,FALSE,"CCTV"}</definedName>
    <definedName name="wefwgfwegf" localSheetId="5" hidden="1">{"'Sheet1'!$L$16"}</definedName>
    <definedName name="wefwgfwegf" localSheetId="3" hidden="1">{"'Sheet1'!$L$16"}</definedName>
    <definedName name="wefwgfwegf" localSheetId="0" hidden="1">{"'Sheet1'!$L$16"}</definedName>
    <definedName name="wefwgfwegf" localSheetId="6" hidden="1">{"'Sheet1'!$L$16"}</definedName>
    <definedName name="wefwgfwegf" localSheetId="2" hidden="1">{"'Sheet1'!$L$16"}</definedName>
    <definedName name="wefwgfwegf" hidden="1">{"'Sheet1'!$L$16"}</definedName>
    <definedName name="wert" hidden="1">{#N/A,#N/A,FALSE,"Chi tiÆt"}</definedName>
    <definedName name="wfw" hidden="1">{#N/A,#N/A,FALSE,"Chi tiÆt"}</definedName>
    <definedName name="wgyw" localSheetId="5" hidden="1">{"'Sheet1'!$L$16"}</definedName>
    <definedName name="wgyw" localSheetId="3" hidden="1">{"'Sheet1'!$L$16"}</definedName>
    <definedName name="wgyw" localSheetId="0" hidden="1">{"'Sheet1'!$L$16"}</definedName>
    <definedName name="wgyw" localSheetId="6" hidden="1">{"'Sheet1'!$L$16"}</definedName>
    <definedName name="wgyw" localSheetId="2" hidden="1">{"'Sheet1'!$L$16"}</definedName>
    <definedName name="wgyw" hidden="1">{"'Sheet1'!$L$16"}</definedName>
    <definedName name="wr" hidden="1">{#N/A,#N/A,FALSE,"Chi tiÆt"}</definedName>
    <definedName name="wra" hidden="1">{#N/A,#N/A,FALSE,"Chi tiÆt"}</definedName>
    <definedName name="WRITE" hidden="1">{#N/A,#N/A,FALSE,"CCTV"}</definedName>
    <definedName name="wrn.aaa" hidden="1">{#N/A,#N/A,FALSE,"Sheet1";#N/A,#N/A,FALSE,"Sheet1";#N/A,#N/A,FALSE,"Sheet1"}</definedName>
    <definedName name="wrn.aaa." hidden="1">{#N/A,#N/A,FALSE,"Sheet1";#N/A,#N/A,FALSE,"Sheet1";#N/A,#N/A,FALSE,"Sheet1"}</definedName>
    <definedName name="wrn.aaa.1" hidden="1">{#N/A,#N/A,FALSE,"Sheet1";#N/A,#N/A,FALSE,"Sheet1";#N/A,#N/A,FALSE,"Sheet1"}</definedName>
    <definedName name="wrn.Aging._.and._.Trend._.Analysis." hidden="1">{#N/A,#N/A,FALSE,"Aging Summary";#N/A,#N/A,FALSE,"Ratio Analysis";#N/A,#N/A,FALSE,"Test 120 Day Accts";#N/A,#N/A,FALSE,"Tickmarks"}</definedName>
    <definedName name="wrn.Bang._.ke._.nhan._.hang." hidden="1">{#N/A,#N/A,FALSE,"Ke khai NH"}</definedName>
    <definedName name="wrn.BAOCAO." hidden="1">{#N/A,#N/A,FALSE,"sum";#N/A,#N/A,FALSE,"MARTV";#N/A,#N/A,FALSE,"APRTV"}</definedName>
    <definedName name="wrn.BM." hidden="1">{#N/A,#N/A,FALSE,"CCTV"}</definedName>
    <definedName name="wrn.c2." hidden="1">{#N/A,#N/A,FALSE,"Sheet2"}</definedName>
    <definedName name="wrn.cong." hidden="1">{#N/A,#N/A,FALSE,"Sheet1"}</definedName>
    <definedName name="wrn.CongBS." hidden="1">{#N/A,#N/A,TRUE,"LuongBS (2)"}</definedName>
    <definedName name="wrn.Che._.do._.duoc._.huong." hidden="1">{#N/A,#N/A,FALSE,"BN (2)"}</definedName>
    <definedName name="wrn.chi._.tiÆt." localSheetId="5" hidden="1">{#N/A,#N/A,FALSE,"Chi tiÆt"}</definedName>
    <definedName name="wrn.chi._.tiÆt." localSheetId="3" hidden="1">{#N/A,#N/A,FALSE,"Chi tiÆt"}</definedName>
    <definedName name="wrn.chi._.tiÆt." localSheetId="0" hidden="1">{#N/A,#N/A,FALSE,"Chi tiÆt"}</definedName>
    <definedName name="wrn.chi._.tiÆt." localSheetId="6" hidden="1">{#N/A,#N/A,FALSE,"Chi tiÆt"}</definedName>
    <definedName name="wrn.chi._.tiÆt." localSheetId="2" hidden="1">{#N/A,#N/A,FALSE,"Chi tiÆt"}</definedName>
    <definedName name="wrn.chi._.tiÆt." hidden="1">{#N/A,#N/A,FALSE,"Chi tiÆt"}</definedName>
    <definedName name="wrn.chi._.tiết" hidden="1">{#N/A,#N/A,FALSE,"Chi tiÆt"}</definedName>
    <definedName name="wrn.drawing._.list." hidden="1">{#N/A,#N/A,TRUE,"Drawings"}</definedName>
    <definedName name="wrn.FORM." hidden="1">{#N/A,#N/A,FALSE,"FORM A";#N/A,#N/A,FALSE,"FORM D";#N/A,#N/A,FALSE,"FORM E-1";#N/A,#N/A,FALSE,"FORM E-2";#N/A,#N/A,FALSE,"FORM F";#N/A,#N/A,FALSE,"FORM G";#N/A,#N/A,FALSE,"FORM H-1";#N/A,#N/A,FALSE,"FORM H-2";#N/A,#N/A,FALSE,"FORM H-3";#N/A,#N/A,FALSE,"FORM H-4";#N/A,#N/A,FALSE,"FORM H-5";#N/A,#N/A,FALSE,"FORM I";#N/A,#N/A,FALSE,"FORM J"}</definedName>
    <definedName name="wrn.general." hidden="1">{#N/A,#N/A,TRUE,"General"}</definedName>
    <definedName name="wrn.group._.000." hidden="1">{#N/A,#N/A,TRUE,"000"}</definedName>
    <definedName name="wrn.group._.100." hidden="1">{#N/A,#N/A,TRUE,"100"}</definedName>
    <definedName name="wrn.group._.200." hidden="1">{#N/A,#N/A,TRUE,"200"}</definedName>
    <definedName name="wrn.group._.300." hidden="1">{#N/A,#N/A,TRUE,"300"}</definedName>
    <definedName name="wrn.group._.400." hidden="1">{#N/A,#N/A,TRUE,"400"}</definedName>
    <definedName name="wrn.group._.500." hidden="1">{#N/A,#N/A,TRUE,"500"}</definedName>
    <definedName name="wrn.group._.600." hidden="1">{#N/A,#N/A,TRUE,"600"}</definedName>
    <definedName name="wrn.Giáy._.bao._.no." hidden="1">{#N/A,#N/A,FALSE,"BN"}</definedName>
    <definedName name="wrn.kh99." hidden="1">{#N/A,#N/A,FALSE,"KH L.dong";#N/A,#N/A,FALSE,"Chi tiet LG"}</definedName>
    <definedName name="wrn.Monthly._.Statement." hidden="1">{#N/A,#N/A,FALSE,"Tabelle2";#N/A,#N/A,FALSE,"Tabelle1"}</definedName>
    <definedName name="wrn.Report." localSheetId="5" hidden="1">{"Offgrid",#N/A,FALSE,"OFFGRID";"Region",#N/A,FALSE,"REGION";"Offgrid -2",#N/A,FALSE,"OFFGRID";"WTP",#N/A,FALSE,"WTP";"WTP -2",#N/A,FALSE,"WTP";"Project",#N/A,FALSE,"PROJECT";"Summary -2",#N/A,FALSE,"SUMMARY"}</definedName>
    <definedName name="wrn.Report." localSheetId="3" hidden="1">{"Offgrid",#N/A,FALSE,"OFFGRID";"Region",#N/A,FALSE,"REGION";"Offgrid -2",#N/A,FALSE,"OFFGRID";"WTP",#N/A,FALSE,"WTP";"WTP -2",#N/A,FALSE,"WTP";"Project",#N/A,FALSE,"PROJECT";"Summary -2",#N/A,FALSE,"SUMMARY"}</definedName>
    <definedName name="wrn.Report." localSheetId="0" hidden="1">{"Offgrid",#N/A,FALSE,"OFFGRID";"Region",#N/A,FALSE,"REGION";"Offgrid -2",#N/A,FALSE,"OFFGRID";"WTP",#N/A,FALSE,"WTP";"WTP -2",#N/A,FALSE,"WTP";"Project",#N/A,FALSE,"PROJECT";"Summary -2",#N/A,FALSE,"SUMMARY"}</definedName>
    <definedName name="wrn.Report." localSheetId="6" hidden="1">{"Offgrid",#N/A,FALSE,"OFFGRID";"Region",#N/A,FALSE,"REGION";"Offgrid -2",#N/A,FALSE,"OFFGRID";"WTP",#N/A,FALSE,"WTP";"WTP -2",#N/A,FALSE,"WTP";"Project",#N/A,FALSE,"PROJECT";"Summary -2",#N/A,FALSE,"SUMMARY"}</definedName>
    <definedName name="wrn.Report." localSheetId="2" hidden="1">{"Offgrid",#N/A,FALSE,"OFFGRID";"Region",#N/A,FALSE,"REGION";"Offgrid -2",#N/A,FALSE,"OFFGRID";"WTP",#N/A,FALSE,"WTP";"WTP -2",#N/A,FALSE,"WTP";"Project",#N/A,FALSE,"PROJECT";"Summary -2",#N/A,FALSE,"SUMMARY"}</definedName>
    <definedName name="wrn.Report." hidden="1">{"Offgrid",#N/A,FALSE,"OFFGRID";"Region",#N/A,FALSE,"REGION";"Offgrid -2",#N/A,FALSE,"OFFGRID";"WTP",#N/A,FALSE,"WTP";"WTP -2",#N/A,FALSE,"WTP";"Project",#N/A,FALSE,"PROJECT";"Summary -2",#N/A,FALSE,"SUMMARY"}</definedName>
    <definedName name="wrn.total._.report." hidden="1">{#N/A,#N/A,TRUE,"General";#N/A,#N/A,TRUE,"000";#N/A,#N/A,TRUE,"100";#N/A,#N/A,TRUE,"200";#N/A,#N/A,TRUE,"300";#N/A,#N/A,TRUE,"400";#N/A,#N/A,TRUE,"500";#N/A,#N/A,TRUE,"600";#N/A,#N/A,TRUE,"Drawings"}</definedName>
    <definedName name="wrn.vd." localSheetId="5" hidden="1">{#N/A,#N/A,TRUE,"BT M200 da 10x20"}</definedName>
    <definedName name="wrn.vd." localSheetId="3" hidden="1">{#N/A,#N/A,TRUE,"BT M200 da 10x20"}</definedName>
    <definedName name="wrn.vd." localSheetId="0" hidden="1">{#N/A,#N/A,TRUE,"BT M200 da 10x20"}</definedName>
    <definedName name="wrn.vd." localSheetId="6" hidden="1">{#N/A,#N/A,TRUE,"BT M200 da 10x20"}</definedName>
    <definedName name="wrn.vd." localSheetId="2" hidden="1">{#N/A,#N/A,TRUE,"BT M200 da 10x20"}</definedName>
    <definedName name="wrn.vd." hidden="1">{#N/A,#N/A,TRUE,"BT M200 da 10x20"}</definedName>
    <definedName name="wrnf.report" localSheetId="5" hidden="1">{"Offgrid",#N/A,FALSE,"OFFGRID";"Region",#N/A,FALSE,"REGION";"Offgrid -2",#N/A,FALSE,"OFFGRID";"WTP",#N/A,FALSE,"WTP";"WTP -2",#N/A,FALSE,"WTP";"Project",#N/A,FALSE,"PROJECT";"Summary -2",#N/A,FALSE,"SUMMARY"}</definedName>
    <definedName name="wrnf.report" localSheetId="3" hidden="1">{"Offgrid",#N/A,FALSE,"OFFGRID";"Region",#N/A,FALSE,"REGION";"Offgrid -2",#N/A,FALSE,"OFFGRID";"WTP",#N/A,FALSE,"WTP";"WTP -2",#N/A,FALSE,"WTP";"Project",#N/A,FALSE,"PROJECT";"Summary -2",#N/A,FALSE,"SUMMARY"}</definedName>
    <definedName name="wrnf.report" localSheetId="0" hidden="1">{"Offgrid",#N/A,FALSE,"OFFGRID";"Region",#N/A,FALSE,"REGION";"Offgrid -2",#N/A,FALSE,"OFFGRID";"WTP",#N/A,FALSE,"WTP";"WTP -2",#N/A,FALSE,"WTP";"Project",#N/A,FALSE,"PROJECT";"Summary -2",#N/A,FALSE,"SUMMARY"}</definedName>
    <definedName name="wrnf.report" localSheetId="6" hidden="1">{"Offgrid",#N/A,FALSE,"OFFGRID";"Region",#N/A,FALSE,"REGION";"Offgrid -2",#N/A,FALSE,"OFFGRID";"WTP",#N/A,FALSE,"WTP";"WTP -2",#N/A,FALSE,"WTP";"Project",#N/A,FALSE,"PROJECT";"Summary -2",#N/A,FALSE,"SUMMARY"}</definedName>
    <definedName name="wrnf.report" localSheetId="2" hidden="1">{"Offgrid",#N/A,FALSE,"OFFGRID";"Region",#N/A,FALSE,"REGION";"Offgrid -2",#N/A,FALSE,"OFFGRID";"WTP",#N/A,FALSE,"WTP";"WTP -2",#N/A,FALSE,"WTP";"Project",#N/A,FALSE,"PROJECT";"Summary -2",#N/A,FALSE,"SUMMARY"}</definedName>
    <definedName name="wrnf.report" hidden="1">{"Offgrid",#N/A,FALSE,"OFFGRID";"Region",#N/A,FALSE,"REGION";"Offgrid -2",#N/A,FALSE,"OFFGRID";"WTP",#N/A,FALSE,"WTP";"WTP -2",#N/A,FALSE,"WTP";"Project",#N/A,FALSE,"PROJECT";"Summary -2",#N/A,FALSE,"SUMMARY"}</definedName>
    <definedName name="wrww" localSheetId="5" hidden="1">{"Offgrid",#N/A,FALSE,"OFFGRID";"Region",#N/A,FALSE,"REGION";"Offgrid -2",#N/A,FALSE,"OFFGRID";"WTP",#N/A,FALSE,"WTP";"WTP -2",#N/A,FALSE,"WTP";"Project",#N/A,FALSE,"PROJECT";"Summary -2",#N/A,FALSE,"SUMMARY"}</definedName>
    <definedName name="wrww" localSheetId="3" hidden="1">{"Offgrid",#N/A,FALSE,"OFFGRID";"Region",#N/A,FALSE,"REGION";"Offgrid -2",#N/A,FALSE,"OFFGRID";"WTP",#N/A,FALSE,"WTP";"WTP -2",#N/A,FALSE,"WTP";"Project",#N/A,FALSE,"PROJECT";"Summary -2",#N/A,FALSE,"SUMMARY"}</definedName>
    <definedName name="wrww" localSheetId="0" hidden="1">{"Offgrid",#N/A,FALSE,"OFFGRID";"Region",#N/A,FALSE,"REGION";"Offgrid -2",#N/A,FALSE,"OFFGRID";"WTP",#N/A,FALSE,"WTP";"WTP -2",#N/A,FALSE,"WTP";"Project",#N/A,FALSE,"PROJECT";"Summary -2",#N/A,FALSE,"SUMMARY"}</definedName>
    <definedName name="wrww" localSheetId="6" hidden="1">{"Offgrid",#N/A,FALSE,"OFFGRID";"Region",#N/A,FALSE,"REGION";"Offgrid -2",#N/A,FALSE,"OFFGRID";"WTP",#N/A,FALSE,"WTP";"WTP -2",#N/A,FALSE,"WTP";"Project",#N/A,FALSE,"PROJECT";"Summary -2",#N/A,FALSE,"SUMMARY"}</definedName>
    <definedName name="wrww" localSheetId="2" hidden="1">{"Offgrid",#N/A,FALSE,"OFFGRID";"Region",#N/A,FALSE,"REGION";"Offgrid -2",#N/A,FALSE,"OFFGRID";"WTP",#N/A,FALSE,"WTP";"WTP -2",#N/A,FALSE,"WTP";"Project",#N/A,FALSE,"PROJECT";"Summary -2",#N/A,FALSE,"SUMMARY"}</definedName>
    <definedName name="wrww" hidden="1">{"Offgrid",#N/A,FALSE,"OFFGRID";"Region",#N/A,FALSE,"REGION";"Offgrid -2",#N/A,FALSE,"OFFGRID";"WTP",#N/A,FALSE,"WTP";"WTP -2",#N/A,FALSE,"WTP";"Project",#N/A,FALSE,"PROJECT";"Summary -2",#N/A,FALSE,"SUMMARY"}</definedName>
    <definedName name="wwhh" localSheetId="5" hidden="1">{#N/A,#N/A,FALSE,"Chi tiÆt"}</definedName>
    <definedName name="wwhh" localSheetId="3" hidden="1">{#N/A,#N/A,FALSE,"Chi tiÆt"}</definedName>
    <definedName name="wwhh" localSheetId="0" hidden="1">{#N/A,#N/A,FALSE,"Chi tiÆt"}</definedName>
    <definedName name="wwhh" localSheetId="6" hidden="1">{#N/A,#N/A,FALSE,"Chi tiÆt"}</definedName>
    <definedName name="wwhh" localSheetId="2" hidden="1">{#N/A,#N/A,FALSE,"Chi tiÆt"}</definedName>
    <definedName name="wwhh" hidden="1">{#N/A,#N/A,FALSE,"Chi tiÆt"}</definedName>
    <definedName name="wwhwhwrh" localSheetId="5" hidden="1">{"'Sheet1'!$L$16"}</definedName>
    <definedName name="wwhwhwrh" localSheetId="3" hidden="1">{"'Sheet1'!$L$16"}</definedName>
    <definedName name="wwhwhwrh" localSheetId="0" hidden="1">{"'Sheet1'!$L$16"}</definedName>
    <definedName name="wwhwhwrh" localSheetId="6" hidden="1">{"'Sheet1'!$L$16"}</definedName>
    <definedName name="wwhwhwrh" localSheetId="2" hidden="1">{"'Sheet1'!$L$16"}</definedName>
    <definedName name="wwhwhwrh" hidden="1">{"'Sheet1'!$L$16"}</definedName>
    <definedName name="XÃ" hidden="1">#REF!</definedName>
    <definedName name="XDMTA5ABDEN39">LKTA_22!$H$82:$BB$97</definedName>
    <definedName name="xencot">LKTA_22!$H$267:$BB$333</definedName>
    <definedName name="xf" hidden="1">#REF!</definedName>
    <definedName name="xfh" hidden="1">{"'Sheet1'!$L$16"}</definedName>
    <definedName name="xls" hidden="1">{"'Sheet1'!$L$16"}</definedName>
    <definedName name="xlttbninh" hidden="1">{"'Sheet1'!$L$16"}</definedName>
    <definedName name="XN908nam2003" localSheetId="5" hidden="1">{"'Sheet1'!$L$16"}</definedName>
    <definedName name="XN908nam2003" localSheetId="3" hidden="1">{"'Sheet1'!$L$16"}</definedName>
    <definedName name="XN908nam2003" localSheetId="0" hidden="1">{"'Sheet1'!$L$16"}</definedName>
    <definedName name="XN908nam2003" localSheetId="6" hidden="1">{"'Sheet1'!$L$16"}</definedName>
    <definedName name="XN908nam2003" localSheetId="2" hidden="1">{"'Sheet1'!$L$16"}</definedName>
    <definedName name="XN908nam2003" hidden="1">{"'Sheet1'!$L$16"}</definedName>
    <definedName name="xoa_tab" hidden="1">#REF!</definedName>
    <definedName name="XREF_COLUMN_1" hidden="1">#REF!</definedName>
    <definedName name="XREF_COLUMN_2" hidden="1">#REF!</definedName>
    <definedName name="XREF_COLUMN_3" hidden="1">#REF!</definedName>
    <definedName name="XREF_COLUMN_4" hidden="1">#REF!</definedName>
    <definedName name="XRefActiveRow" hidden="1">#REF!</definedName>
    <definedName name="XRefColumnsCount" hidden="1">3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Row" hidden="1">#REF!</definedName>
    <definedName name="XRefCopy2" hidden="1">#REF!</definedName>
    <definedName name="XRefCopy2Row" hidden="1">#REF!</definedName>
    <definedName name="XRefCopy3" hidden="1">#REF!</definedName>
    <definedName name="XRefCopy3Row" hidden="1">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RangeCount" hidden="1">4</definedName>
    <definedName name="XRefPaste1" hidden="1">#REF!</definedName>
    <definedName name="XRefPaste10" hidden="1">#REF!</definedName>
    <definedName name="XRefPaste10Row" hidden="1">#REF!</definedName>
    <definedName name="XRefPaste11" hidden="1">#REF!</definedName>
    <definedName name="XRefPaste11Row" hidden="1">#REF!</definedName>
    <definedName name="XRefPaste12" hidden="1">#REF!</definedName>
    <definedName name="XRefPaste12Row" hidden="1">#REF!</definedName>
    <definedName name="XRefPaste13" hidden="1">#REF!</definedName>
    <definedName name="XRefPaste13Row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#REF!</definedName>
    <definedName name="XRefPaste4Row" hidden="1">#REF!</definedName>
    <definedName name="XRefPaste5" hidden="1">#REF!</definedName>
    <definedName name="XRefPaste5Row" hidden="1">#REF!</definedName>
    <definedName name="XRefPaste6" hidden="1">#REF!</definedName>
    <definedName name="XRefPaste6Row" hidden="1">#REF!</definedName>
    <definedName name="XRefPaste7" hidden="1">#REF!</definedName>
    <definedName name="XRefPaste7Row" hidden="1">#REF!</definedName>
    <definedName name="XRefPaste8" hidden="1">#REF!</definedName>
    <definedName name="XRefPaste8Row" hidden="1">#REF!</definedName>
    <definedName name="XRefPaste9" hidden="1">#REF!</definedName>
    <definedName name="XRefPaste9Row" hidden="1">#REF!</definedName>
    <definedName name="XRefPasteRangeCount" hidden="1">13</definedName>
    <definedName name="xvxcvxc" hidden="1">{"'Sheet1'!$L$16"}</definedName>
    <definedName name="XXASC" hidden="1">#REF!</definedName>
    <definedName name="ỵ" localSheetId="5" hidden="1">{"'Sheet1'!$L$16"}</definedName>
    <definedName name="ỵ" localSheetId="3" hidden="1">{"'Sheet1'!$L$16"}</definedName>
    <definedName name="ỵ" localSheetId="0" hidden="1">{"'Sheet1'!$L$16"}</definedName>
    <definedName name="ỵ" localSheetId="6" hidden="1">{"'Sheet1'!$L$16"}</definedName>
    <definedName name="ỵ" localSheetId="2" hidden="1">{"'Sheet1'!$L$16"}</definedName>
    <definedName name="ỵ" hidden="1">{"'Sheet1'!$L$16"}</definedName>
    <definedName name="ỳdhgg" localSheetId="5" hidden="1">{"'Sheet1'!$L$16"}</definedName>
    <definedName name="ỳdhgg" localSheetId="3" hidden="1">{"'Sheet1'!$L$16"}</definedName>
    <definedName name="ỳdhgg" localSheetId="0" hidden="1">{"'Sheet1'!$L$16"}</definedName>
    <definedName name="ỳdhgg" localSheetId="6" hidden="1">{"'Sheet1'!$L$16"}</definedName>
    <definedName name="ỳdhgg" localSheetId="2" hidden="1">{"'Sheet1'!$L$16"}</definedName>
    <definedName name="ỳdhgg" hidden="1">{"'Sheet1'!$L$16"}</definedName>
    <definedName name="yen" hidden="1">{#N/A,#N/A,FALSE,"Chi tiÆt"}</definedName>
    <definedName name="ýhgdfy" hidden="1">{"'Sheet1'!$L$16"}</definedName>
    <definedName name="ỵu" localSheetId="5" hidden="1">{"'Sheet1'!$L$16"}</definedName>
    <definedName name="ỵu" localSheetId="3" hidden="1">{"'Sheet1'!$L$16"}</definedName>
    <definedName name="ỵu" localSheetId="0" hidden="1">{"'Sheet1'!$L$16"}</definedName>
    <definedName name="ỵu" localSheetId="6" hidden="1">{"'Sheet1'!$L$16"}</definedName>
    <definedName name="ỵu" localSheetId="2" hidden="1">{"'Sheet1'!$L$16"}</definedName>
    <definedName name="ỵu" hidden="1">{"'Sheet1'!$L$16"}</definedName>
    <definedName name="yyjy_ukyu" localSheetId="5" hidden="1">{"'Sheet1'!$L$16"}</definedName>
    <definedName name="yyjy_ukyu" localSheetId="3" hidden="1">{"'Sheet1'!$L$16"}</definedName>
    <definedName name="yyjy_ukyu" localSheetId="0" hidden="1">{"'Sheet1'!$L$16"}</definedName>
    <definedName name="yyjy_ukyu" localSheetId="6" hidden="1">{"'Sheet1'!$L$16"}</definedName>
    <definedName name="yyjy_ukyu" localSheetId="2" hidden="1">{"'Sheet1'!$L$16"}</definedName>
    <definedName name="yyjy_ukyu" hidden="1">{"'Sheet1'!$L$16"}</definedName>
    <definedName name="Z_057A9D4D_AD57_4230_B577_3CED2480CA7C_.wvu.Cols" hidden="1">#REF!</definedName>
    <definedName name="Z_057A9D4D_AD57_4230_B577_3CED2480CA7C_.wvu.Rows" hidden="1">#REF!</definedName>
    <definedName name="Z_51E77344_8E5D_467B_BA8D_2DE52A3D5C15_.wvu.Rows" hidden="1">#REF!</definedName>
    <definedName name="Z_6AC24530_79FB_4428_8B8F_7B0B0F3F079E_.wvu.Rows" hidden="1">#REF!</definedName>
    <definedName name="Z_B6D82DE0_6701_11DA_9820_00304F1E4471_.wvu.Cols" hidden="1">#REF!</definedName>
    <definedName name="Z_BBCE61C3_A8E3_40A4_AC77_78E15544C3A9_.wvu.Rows" hidden="1">#REF!</definedName>
    <definedName name="Z_C86B572B_83DE_4391_B2CB_60230E9BC487_.wvu.Rows" hidden="1">#REF!</definedName>
    <definedName name="Z_F0C8E8A9_6E31_4B34_A5F0_447B34CED1F0_.wvu.Rows" hidden="1">#REF!</definedName>
    <definedName name="ZAC" hidden="1">{0}</definedName>
    <definedName name="ZXzX" hidden="1">{"'Sheet1'!$L$16"}</definedName>
    <definedName name="zzzz" hidden="1">{#N/A,#N/A,FALSE,"Chi tiÆt"}</definedName>
    <definedName name="zzzzz" hidden="1">{#N/A,#N/A,FALSE,"Chi tiÆt"}</definedName>
    <definedName name="ああ" hidden="1">{#N/A,#N/A,FALSE,"Tabelle2";#N/A,#N/A,FALSE,"Tabelle1"}</definedName>
    <definedName name="도면외주" hidden="1">#REF!</definedName>
    <definedName name="도면용역비" hidden="1">#REF!</definedName>
    <definedName name="전계장금액" hidden="1">#REF!</definedName>
    <definedName name="鑑" hidden="1">{#N/A,#N/A,FALSE,"Tabelle2";#N/A,#N/A,FALSE,"Tabelle1"}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9" i="32" l="1"/>
  <c r="B58" i="32"/>
  <c r="B42" i="32"/>
  <c r="B41" i="32"/>
  <c r="B39" i="32"/>
  <c r="B38" i="32"/>
  <c r="B35" i="32"/>
  <c r="B34" i="32"/>
  <c r="B33" i="32"/>
  <c r="B31" i="32"/>
  <c r="B30" i="32"/>
  <c r="B25" i="32"/>
  <c r="B18" i="32"/>
  <c r="B26" i="32"/>
  <c r="B23" i="32"/>
  <c r="B22" i="32"/>
  <c r="F22" i="32"/>
  <c r="B21" i="32"/>
  <c r="B20" i="32"/>
  <c r="B19" i="32"/>
  <c r="B13" i="32"/>
  <c r="B12" i="32"/>
  <c r="E124" i="35" l="1" a="1"/>
  <c r="V115" i="10"/>
  <c r="X7" i="10" l="1"/>
  <c r="X115" i="10"/>
  <c r="X6" i="10"/>
  <c r="X5" i="10"/>
  <c r="E381" i="37" l="1"/>
  <c r="E380" i="37"/>
  <c r="E379" i="37"/>
  <c r="E378" i="37"/>
  <c r="W297" i="35" l="1"/>
  <c r="E298" i="35"/>
  <c r="X298" i="35" s="1"/>
  <c r="E297" i="35"/>
  <c r="X297" i="35" s="1"/>
  <c r="X301" i="35" l="1"/>
  <c r="E300" i="35"/>
  <c r="V38" i="10" l="1"/>
  <c r="V65" i="10"/>
  <c r="V73" i="10"/>
  <c r="V91" i="10"/>
  <c r="V108" i="10"/>
  <c r="O64" i="36" l="1"/>
  <c r="J355" i="33"/>
  <c r="I355" i="33"/>
  <c r="L90" i="35" l="1"/>
  <c r="L124" i="35"/>
  <c r="L14" i="35" a="1"/>
  <c r="L14" i="35" s="1"/>
  <c r="L19" i="35" a="1"/>
  <c r="L19" i="35" s="1"/>
  <c r="L281" i="35"/>
  <c r="L91" i="35"/>
  <c r="L24" i="35" a="1"/>
  <c r="L24" i="35" s="1"/>
  <c r="L55" i="35"/>
  <c r="L100" i="35"/>
  <c r="L26" i="35"/>
  <c r="L56" i="35"/>
  <c r="L111" i="35"/>
  <c r="L29" i="35"/>
  <c r="L69" i="35"/>
  <c r="L129" i="35"/>
  <c r="L7" i="35" a="1"/>
  <c r="L7" i="35" s="1"/>
  <c r="L34" i="35"/>
  <c r="L72" i="35"/>
  <c r="L135" i="35"/>
  <c r="L36" i="35"/>
  <c r="L73" i="35"/>
  <c r="L136" i="35"/>
  <c r="L17" i="35" a="1"/>
  <c r="L17" i="35" s="1"/>
  <c r="L50" i="35"/>
  <c r="L84" i="35"/>
  <c r="L125" i="35"/>
  <c r="L18" i="35" a="1"/>
  <c r="L18" i="35" s="1"/>
  <c r="L52" i="35"/>
  <c r="Q69" i="44"/>
  <c r="Q70" i="44"/>
  <c r="Q71" i="44"/>
  <c r="Q68" i="44"/>
  <c r="Q64" i="44"/>
  <c r="Q61" i="44"/>
  <c r="Q60" i="44"/>
  <c r="L66" i="44"/>
  <c r="L63" i="44"/>
  <c r="AM27" i="33" l="1"/>
  <c r="AM25" i="33"/>
  <c r="I28" i="33"/>
  <c r="I26" i="33"/>
  <c r="Z9" i="32" l="1"/>
  <c r="AA9" i="32"/>
  <c r="AB9" i="32"/>
  <c r="AC9" i="32"/>
  <c r="AD9" i="32"/>
  <c r="AE9" i="32"/>
  <c r="AF9" i="32"/>
  <c r="AG9" i="32"/>
  <c r="AH9" i="32"/>
  <c r="AI9" i="32"/>
  <c r="AJ9" i="32"/>
  <c r="AK9" i="32"/>
  <c r="AL9" i="32"/>
  <c r="AM9" i="32"/>
  <c r="AN9" i="32"/>
  <c r="AO9" i="32"/>
  <c r="AP9" i="32"/>
  <c r="AQ9" i="32"/>
  <c r="AR9" i="32"/>
  <c r="L14" i="32"/>
  <c r="L15" i="32"/>
  <c r="L16" i="32"/>
  <c r="L19" i="32"/>
  <c r="L20" i="32"/>
  <c r="L21" i="32"/>
  <c r="L22" i="32"/>
  <c r="L23" i="32"/>
  <c r="L24" i="32"/>
  <c r="L26" i="32"/>
  <c r="L31" i="32"/>
  <c r="L34" i="32"/>
  <c r="L35" i="32"/>
  <c r="L36" i="32"/>
  <c r="L39" i="32"/>
  <c r="L42" i="32"/>
  <c r="L43" i="32"/>
  <c r="L44" i="32"/>
  <c r="L45" i="32"/>
  <c r="L47" i="32"/>
  <c r="L48" i="32"/>
  <c r="L49" i="32"/>
  <c r="L50" i="32"/>
  <c r="L51" i="32"/>
  <c r="L52" i="32"/>
  <c r="L53" i="32"/>
  <c r="L54" i="32"/>
  <c r="L59" i="32"/>
  <c r="Y9" i="32"/>
  <c r="S9" i="32"/>
  <c r="T9" i="32"/>
  <c r="U9" i="32"/>
  <c r="V9" i="32"/>
  <c r="W9" i="32"/>
  <c r="X9" i="32"/>
  <c r="D12" i="32"/>
  <c r="D13" i="32"/>
  <c r="D14" i="32"/>
  <c r="D15" i="32"/>
  <c r="D16" i="32"/>
  <c r="D27" i="32"/>
  <c r="D43" i="32"/>
  <c r="D44" i="32"/>
  <c r="D48" i="32"/>
  <c r="D49" i="32"/>
  <c r="D51" i="32"/>
  <c r="D52" i="32"/>
  <c r="D53" i="32"/>
  <c r="D54" i="32"/>
  <c r="D11" i="32"/>
  <c r="E9" i="32"/>
  <c r="I9" i="32"/>
  <c r="K9" i="32"/>
  <c r="M9" i="32"/>
  <c r="R9" i="32"/>
  <c r="O57" i="32"/>
  <c r="N57" i="32"/>
  <c r="O56" i="32"/>
  <c r="N56" i="32"/>
  <c r="O55" i="32"/>
  <c r="N55" i="32"/>
  <c r="O46" i="32"/>
  <c r="N46" i="32"/>
  <c r="O40" i="32"/>
  <c r="N40" i="32"/>
  <c r="O37" i="32"/>
  <c r="N37" i="32"/>
  <c r="O32" i="32"/>
  <c r="N32" i="32"/>
  <c r="O29" i="32"/>
  <c r="N29" i="32"/>
  <c r="O28" i="32"/>
  <c r="N28" i="32"/>
  <c r="O27" i="32"/>
  <c r="N27" i="32"/>
  <c r="G59" i="32"/>
  <c r="F59" i="32"/>
  <c r="G58" i="32"/>
  <c r="F58" i="32"/>
  <c r="G56" i="32"/>
  <c r="F56" i="32"/>
  <c r="G55" i="32"/>
  <c r="F55" i="32"/>
  <c r="G50" i="32"/>
  <c r="F50" i="32"/>
  <c r="G47" i="32"/>
  <c r="F47" i="32"/>
  <c r="G46" i="32"/>
  <c r="F46" i="32"/>
  <c r="G45" i="32"/>
  <c r="F45" i="32"/>
  <c r="G44" i="32"/>
  <c r="F44" i="32"/>
  <c r="G42" i="32"/>
  <c r="F42" i="32"/>
  <c r="G41" i="32"/>
  <c r="F41" i="32"/>
  <c r="G39" i="32"/>
  <c r="F39" i="32"/>
  <c r="G38" i="32"/>
  <c r="F38" i="32"/>
  <c r="F36" i="32"/>
  <c r="G36" i="32"/>
  <c r="G35" i="32"/>
  <c r="F35" i="32"/>
  <c r="G34" i="32"/>
  <c r="F34" i="32"/>
  <c r="G33" i="32"/>
  <c r="F33" i="32"/>
  <c r="G31" i="32"/>
  <c r="F31" i="32"/>
  <c r="G30" i="32"/>
  <c r="F30" i="32"/>
  <c r="G28" i="32"/>
  <c r="F28" i="32"/>
  <c r="G26" i="32"/>
  <c r="F26" i="32"/>
  <c r="G25" i="32"/>
  <c r="F25" i="32"/>
  <c r="G23" i="32"/>
  <c r="F23" i="32"/>
  <c r="G22" i="32"/>
  <c r="G21" i="32"/>
  <c r="F21" i="32"/>
  <c r="G20" i="32"/>
  <c r="F20" i="32"/>
  <c r="G19" i="32"/>
  <c r="F19" i="32"/>
  <c r="G18" i="32"/>
  <c r="F18" i="32"/>
  <c r="O17" i="32"/>
  <c r="N17" i="32"/>
  <c r="O13" i="32"/>
  <c r="N13" i="32"/>
  <c r="O12" i="32"/>
  <c r="N12" i="32"/>
  <c r="O11" i="32"/>
  <c r="N11" i="32"/>
  <c r="H98" i="33"/>
  <c r="H81" i="33"/>
  <c r="P12" i="32" s="1"/>
  <c r="L12" i="32" s="1"/>
  <c r="F9" i="32" l="1"/>
  <c r="P13" i="32"/>
  <c r="L13" i="32" s="1"/>
  <c r="G9" i="32"/>
  <c r="O9" i="32"/>
  <c r="N9" i="32"/>
  <c r="H7" i="33"/>
  <c r="Q11" i="32" s="1"/>
  <c r="N50" i="44"/>
  <c r="F293" i="35"/>
  <c r="F298" i="35" s="1"/>
  <c r="G293" i="35"/>
  <c r="G298" i="35" s="1"/>
  <c r="E295" i="35"/>
  <c r="J83" i="33"/>
  <c r="I83" i="33"/>
  <c r="AN77" i="33"/>
  <c r="AM77" i="33"/>
  <c r="AN70" i="33"/>
  <c r="AM70" i="33"/>
  <c r="AM38" i="33"/>
  <c r="K38" i="33"/>
  <c r="I38" i="33"/>
  <c r="I64" i="33"/>
  <c r="AM64" i="33"/>
  <c r="AN63" i="33"/>
  <c r="AM63" i="33"/>
  <c r="K63" i="33"/>
  <c r="I63" i="33"/>
  <c r="AN61" i="33"/>
  <c r="AM61" i="33"/>
  <c r="K61" i="33"/>
  <c r="I61" i="33"/>
  <c r="AN62" i="33"/>
  <c r="AM62" i="33"/>
  <c r="K62" i="33"/>
  <c r="I62" i="33"/>
  <c r="AN60" i="33"/>
  <c r="AM60" i="33"/>
  <c r="K60" i="33"/>
  <c r="I60" i="33"/>
  <c r="AN58" i="33"/>
  <c r="AM58" i="33"/>
  <c r="K58" i="33"/>
  <c r="I58" i="33"/>
  <c r="O29" i="44"/>
  <c r="O28" i="44"/>
  <c r="AN57" i="33"/>
  <c r="AM57" i="33"/>
  <c r="K57" i="33"/>
  <c r="I57" i="33"/>
  <c r="AN59" i="33"/>
  <c r="AM59" i="33"/>
  <c r="K59" i="33"/>
  <c r="I59" i="33"/>
  <c r="AN56" i="33"/>
  <c r="AM56" i="33"/>
  <c r="K56" i="33"/>
  <c r="I56" i="33"/>
  <c r="AN55" i="33"/>
  <c r="AM55" i="33"/>
  <c r="K55" i="33"/>
  <c r="I55" i="33"/>
  <c r="AN82" i="33"/>
  <c r="AM82" i="33"/>
  <c r="K82" i="33"/>
  <c r="W298" i="35" l="1"/>
  <c r="L11" i="32"/>
  <c r="Q9" i="32"/>
  <c r="H573" i="33"/>
  <c r="T20" i="44"/>
  <c r="T19" i="44"/>
  <c r="T22" i="44" s="1"/>
  <c r="S21" i="44"/>
  <c r="S20" i="44"/>
  <c r="S19" i="44"/>
  <c r="R73" i="36"/>
  <c r="S14" i="44"/>
  <c r="S13" i="44"/>
  <c r="I66" i="33"/>
  <c r="S22" i="44" l="1"/>
  <c r="S15" i="44"/>
  <c r="T25" i="44" s="1"/>
  <c r="Q115" i="10"/>
  <c r="AM43" i="33" l="1"/>
  <c r="H507" i="33" l="1"/>
  <c r="H506" i="33"/>
  <c r="H505" i="33"/>
  <c r="H504" i="33"/>
  <c r="H503" i="33"/>
  <c r="H502" i="33"/>
  <c r="H501" i="33"/>
  <c r="P578" i="33"/>
  <c r="Y17" i="35"/>
  <c r="Z17" i="35" s="1"/>
  <c r="Y14" i="35"/>
  <c r="Y19" i="35"/>
  <c r="Z19" i="35" s="1"/>
  <c r="Y24" i="35"/>
  <c r="Z24" i="35" s="1"/>
  <c r="V294" i="35"/>
  <c r="V299" i="35" s="1"/>
  <c r="U294" i="35"/>
  <c r="U293" i="35"/>
  <c r="H511" i="33"/>
  <c r="P56" i="32" s="1"/>
  <c r="L56" i="32" s="1"/>
  <c r="H478" i="33"/>
  <c r="P46" i="32" s="1"/>
  <c r="L46" i="32" s="1"/>
  <c r="S294" i="35"/>
  <c r="S293" i="35"/>
  <c r="R294" i="35"/>
  <c r="R293" i="35"/>
  <c r="H454" i="33"/>
  <c r="P40" i="32" s="1"/>
  <c r="L40" i="32" s="1"/>
  <c r="Q293" i="35"/>
  <c r="Q299" i="35" s="1"/>
  <c r="H440" i="33"/>
  <c r="P37" i="32" s="1"/>
  <c r="L37" i="32" s="1"/>
  <c r="P294" i="35"/>
  <c r="P293" i="35"/>
  <c r="H418" i="33"/>
  <c r="P32" i="32" s="1"/>
  <c r="L32" i="32" s="1"/>
  <c r="O294" i="35"/>
  <c r="O293" i="35"/>
  <c r="H391" i="33"/>
  <c r="P29" i="32" s="1"/>
  <c r="L29" i="32" s="1"/>
  <c r="H373" i="33"/>
  <c r="P28" i="32" s="1"/>
  <c r="L28" i="32" s="1"/>
  <c r="H356" i="33"/>
  <c r="P27" i="32" s="1"/>
  <c r="L27" i="32" s="1"/>
  <c r="N293" i="35"/>
  <c r="N299" i="35" s="1"/>
  <c r="M293" i="35"/>
  <c r="M299" i="35" s="1"/>
  <c r="K294" i="35"/>
  <c r="K299" i="35" s="1"/>
  <c r="W295" i="35"/>
  <c r="O299" i="35" l="1"/>
  <c r="S299" i="35"/>
  <c r="R299" i="35"/>
  <c r="P299" i="35"/>
  <c r="U299" i="35"/>
  <c r="T294" i="35"/>
  <c r="H498" i="33"/>
  <c r="P55" i="32" s="1"/>
  <c r="L55" i="32" s="1"/>
  <c r="Z14" i="35"/>
  <c r="W294" i="35" l="1"/>
  <c r="T299" i="35"/>
  <c r="W299" i="35" s="1"/>
  <c r="W301" i="35" s="1"/>
  <c r="X303" i="35" s="1"/>
  <c r="AC532" i="33"/>
  <c r="H334" i="33"/>
  <c r="P17" i="32" l="1"/>
  <c r="AM46" i="33"/>
  <c r="AM47" i="33"/>
  <c r="AM48" i="33"/>
  <c r="AM49" i="33"/>
  <c r="AM50" i="33"/>
  <c r="AM51" i="33"/>
  <c r="AM52" i="33"/>
  <c r="AM53" i="33"/>
  <c r="AM54" i="33"/>
  <c r="AM111" i="33"/>
  <c r="AM112" i="33"/>
  <c r="AM113" i="33"/>
  <c r="AM114" i="33"/>
  <c r="AM115" i="33"/>
  <c r="AM116" i="33"/>
  <c r="AM117" i="33"/>
  <c r="AM118" i="33"/>
  <c r="AM45" i="33"/>
  <c r="AM9" i="33"/>
  <c r="J97" i="33"/>
  <c r="J96" i="33"/>
  <c r="I96" i="33"/>
  <c r="J108" i="33"/>
  <c r="J106" i="33"/>
  <c r="I106" i="33"/>
  <c r="J105" i="33"/>
  <c r="I105" i="33"/>
  <c r="J103" i="33"/>
  <c r="I103" i="33"/>
  <c r="J102" i="33"/>
  <c r="I102" i="33"/>
  <c r="J101" i="33"/>
  <c r="I101" i="33"/>
  <c r="K108" i="33"/>
  <c r="I108" i="33"/>
  <c r="J107" i="33"/>
  <c r="I107" i="33"/>
  <c r="J104" i="33"/>
  <c r="I104" i="33"/>
  <c r="J100" i="33"/>
  <c r="I100" i="33"/>
  <c r="G124" i="35" s="1"/>
  <c r="L17" i="32" l="1"/>
  <c r="G54" i="35"/>
  <c r="G282" i="35" a="1"/>
  <c r="G282" i="35" s="1"/>
  <c r="G242" i="35"/>
  <c r="G289" i="35"/>
  <c r="G243" i="35"/>
  <c r="G286" i="35"/>
  <c r="G281" i="35"/>
  <c r="G283" i="35" a="1"/>
  <c r="G283" i="35" s="1"/>
  <c r="G287" i="35"/>
  <c r="G241" i="35" a="1"/>
  <c r="G241" i="35" s="1"/>
  <c r="G285" i="35"/>
  <c r="G16" i="35" a="1"/>
  <c r="G16" i="35" s="1"/>
  <c r="G262" i="35"/>
  <c r="G24" i="35" a="1"/>
  <c r="G24" i="35" s="1"/>
  <c r="G76" i="35"/>
  <c r="G12" i="35" a="1"/>
  <c r="G12" i="35" s="1"/>
  <c r="G29" i="35"/>
  <c r="G18" i="35" a="1"/>
  <c r="G18" i="35" s="1"/>
  <c r="G10" i="35" a="1"/>
  <c r="G10" i="35" s="1"/>
  <c r="G31" i="35"/>
  <c r="G40" i="35"/>
  <c r="G49" i="35"/>
  <c r="G58" i="35"/>
  <c r="G67" i="35"/>
  <c r="G83" i="35"/>
  <c r="G97" i="35"/>
  <c r="G106" i="35"/>
  <c r="G114" i="35"/>
  <c r="G122" i="35"/>
  <c r="G131" i="35"/>
  <c r="G139" i="35"/>
  <c r="G147" i="35"/>
  <c r="G156" i="35"/>
  <c r="G165" i="35"/>
  <c r="G175" i="35"/>
  <c r="G185" i="35"/>
  <c r="G195" i="35"/>
  <c r="G204" i="35"/>
  <c r="G214" i="35"/>
  <c r="G218" i="35"/>
  <c r="G226" i="35"/>
  <c r="G235" i="35"/>
  <c r="G250" i="35"/>
  <c r="G263" i="35"/>
  <c r="G7" i="35" a="1"/>
  <c r="G7" i="35" s="1"/>
  <c r="G17" i="35" a="1"/>
  <c r="G17" i="35" s="1"/>
  <c r="G9" i="35" a="1"/>
  <c r="G9" i="35" s="1"/>
  <c r="G32" i="35"/>
  <c r="G41" i="35"/>
  <c r="G50" i="35"/>
  <c r="G59" i="35"/>
  <c r="G68" i="35"/>
  <c r="G84" i="35"/>
  <c r="G98" i="35"/>
  <c r="G107" i="35"/>
  <c r="G115" i="35"/>
  <c r="G123" i="35"/>
  <c r="G132" i="35"/>
  <c r="G140" i="35"/>
  <c r="G148" i="35"/>
  <c r="G157" i="35"/>
  <c r="G166" i="35"/>
  <c r="G176" i="35"/>
  <c r="G186" i="35"/>
  <c r="G196" i="35"/>
  <c r="G205" i="35"/>
  <c r="G215" i="35"/>
  <c r="G219" i="35"/>
  <c r="G227" i="35"/>
  <c r="G236" i="35"/>
  <c r="G252" i="35"/>
  <c r="G267" i="35"/>
  <c r="G73" i="35"/>
  <c r="G8" i="35" a="1"/>
  <c r="G8" i="35" s="1"/>
  <c r="G34" i="35"/>
  <c r="G42" i="35"/>
  <c r="G51" i="35"/>
  <c r="G60" i="35"/>
  <c r="G69" i="35"/>
  <c r="G85" i="35"/>
  <c r="G99" i="35"/>
  <c r="G108" i="35"/>
  <c r="G116" i="35"/>
  <c r="G125" i="35"/>
  <c r="G133" i="35"/>
  <c r="G141" i="35"/>
  <c r="G149" i="35"/>
  <c r="G158" i="35"/>
  <c r="G167" i="35"/>
  <c r="G177" i="35"/>
  <c r="G187" i="35"/>
  <c r="G197" i="35"/>
  <c r="G206" i="35"/>
  <c r="G216" i="35"/>
  <c r="G220" i="35"/>
  <c r="G228" i="35"/>
  <c r="G238" i="35"/>
  <c r="G254" i="35"/>
  <c r="G268" i="35"/>
  <c r="G23" i="35" a="1"/>
  <c r="G23" i="35" s="1"/>
  <c r="G15" i="35" a="1"/>
  <c r="G15" i="35" s="1"/>
  <c r="G26" i="35"/>
  <c r="G35" i="35"/>
  <c r="G44" i="35"/>
  <c r="G52" i="35"/>
  <c r="G61" i="35"/>
  <c r="G70" i="35"/>
  <c r="G89" i="35"/>
  <c r="G100" i="35"/>
  <c r="G109" i="35"/>
  <c r="G117" i="35"/>
  <c r="G126" i="35"/>
  <c r="G134" i="35"/>
  <c r="G142" i="35"/>
  <c r="G150" i="35"/>
  <c r="G159" i="35"/>
  <c r="G168" i="35"/>
  <c r="G178" i="35"/>
  <c r="G188" i="35"/>
  <c r="G198" i="35"/>
  <c r="G207" i="35"/>
  <c r="G217" i="35"/>
  <c r="G221" i="35"/>
  <c r="G229" i="35"/>
  <c r="G239" i="35"/>
  <c r="G255" i="35"/>
  <c r="G269" i="35"/>
  <c r="G22" i="35" a="1"/>
  <c r="G22" i="35" s="1"/>
  <c r="G14" i="35" a="1"/>
  <c r="G14" i="35" s="1"/>
  <c r="G27" i="35"/>
  <c r="G36" i="35"/>
  <c r="G45" i="35"/>
  <c r="G53" i="35"/>
  <c r="G62" i="35"/>
  <c r="G71" i="35"/>
  <c r="G90" i="35"/>
  <c r="G101" i="35"/>
  <c r="G110" i="35"/>
  <c r="G118" i="35"/>
  <c r="G127" i="35"/>
  <c r="G135" i="35"/>
  <c r="G143" i="35"/>
  <c r="G151" i="35"/>
  <c r="G160" i="35"/>
  <c r="G171" i="35"/>
  <c r="G179" i="35"/>
  <c r="G190" i="35"/>
  <c r="G199" i="35"/>
  <c r="G208" i="35"/>
  <c r="G222" i="35"/>
  <c r="G230" i="35"/>
  <c r="G240" i="35"/>
  <c r="G258" i="35"/>
  <c r="G272" i="35"/>
  <c r="G21" i="35" a="1"/>
  <c r="G21" i="35" s="1"/>
  <c r="G13" i="35" a="1"/>
  <c r="G13" i="35" s="1"/>
  <c r="G28" i="35"/>
  <c r="G37" i="35"/>
  <c r="G46" i="35"/>
  <c r="G63" i="35"/>
  <c r="G80" i="35"/>
  <c r="G91" i="35"/>
  <c r="G103" i="35"/>
  <c r="G111" i="35"/>
  <c r="G119" i="35"/>
  <c r="G128" i="35"/>
  <c r="G136" i="35"/>
  <c r="G144" i="35"/>
  <c r="G152" i="35"/>
  <c r="G162" i="35"/>
  <c r="G172" i="35"/>
  <c r="G182" i="35"/>
  <c r="G191" i="35"/>
  <c r="G200" i="35"/>
  <c r="G209" i="35"/>
  <c r="G223" i="35"/>
  <c r="G231" i="35"/>
  <c r="G245" i="35"/>
  <c r="G259" i="35"/>
  <c r="G274" i="35"/>
  <c r="G20" i="35" a="1"/>
  <c r="G20" i="35" s="1"/>
  <c r="G38" i="35"/>
  <c r="G47" i="35"/>
  <c r="G55" i="35"/>
  <c r="G65" i="35"/>
  <c r="G81" i="35"/>
  <c r="G92" i="35"/>
  <c r="G104" i="35"/>
  <c r="G112" i="35"/>
  <c r="G120" i="35"/>
  <c r="G129" i="35"/>
  <c r="G137" i="35"/>
  <c r="G145" i="35"/>
  <c r="G153" i="35"/>
  <c r="G163" i="35"/>
  <c r="G173" i="35"/>
  <c r="G183" i="35"/>
  <c r="G192" i="35"/>
  <c r="G201" i="35"/>
  <c r="G211" i="35"/>
  <c r="G224" i="35"/>
  <c r="G232" i="35"/>
  <c r="G246" i="35"/>
  <c r="G260" i="35"/>
  <c r="G278" i="35"/>
  <c r="G72" i="35"/>
  <c r="G75" i="35"/>
  <c r="G277" i="35"/>
  <c r="G19" i="35" a="1"/>
  <c r="G19" i="35" s="1"/>
  <c r="G11" i="35" a="1"/>
  <c r="G11" i="35" s="1"/>
  <c r="G30" i="35"/>
  <c r="G39" i="35"/>
  <c r="G48" i="35"/>
  <c r="G56" i="35"/>
  <c r="G66" i="35"/>
  <c r="G82" i="35"/>
  <c r="G96" i="35"/>
  <c r="G105" i="35"/>
  <c r="G113" i="35"/>
  <c r="G121" i="35"/>
  <c r="G130" i="35"/>
  <c r="G138" i="35"/>
  <c r="G146" i="35"/>
  <c r="G154" i="35"/>
  <c r="G164" i="35"/>
  <c r="G174" i="35"/>
  <c r="G184" i="35"/>
  <c r="G194" i="35"/>
  <c r="G202" i="35"/>
  <c r="G212" i="35"/>
  <c r="G284" i="35"/>
  <c r="G225" i="35"/>
  <c r="G234" i="35"/>
  <c r="G249" i="35"/>
  <c r="G233" i="35"/>
  <c r="G244" i="35"/>
  <c r="G253" i="35"/>
  <c r="G261" i="35"/>
  <c r="G271" i="35"/>
  <c r="G247" i="35"/>
  <c r="G256" i="35"/>
  <c r="G264" i="35"/>
  <c r="G275" i="35"/>
  <c r="G74" i="35"/>
  <c r="G237" i="35"/>
  <c r="G248" i="35"/>
  <c r="G257" i="35"/>
  <c r="G266" i="35"/>
  <c r="G270" i="35"/>
  <c r="G265" i="35"/>
  <c r="G273" i="35"/>
  <c r="G276" i="35"/>
  <c r="G77" i="35"/>
  <c r="J85" i="33"/>
  <c r="J86" i="33"/>
  <c r="J87" i="33"/>
  <c r="J88" i="33"/>
  <c r="J89" i="33"/>
  <c r="J90" i="33"/>
  <c r="J91" i="33"/>
  <c r="J92" i="33"/>
  <c r="J93" i="33"/>
  <c r="J94" i="33"/>
  <c r="J95" i="33"/>
  <c r="I87" i="33"/>
  <c r="I88" i="33"/>
  <c r="I89" i="33"/>
  <c r="I90" i="33"/>
  <c r="I91" i="33"/>
  <c r="I92" i="33"/>
  <c r="I93" i="33"/>
  <c r="I94" i="33"/>
  <c r="I95" i="33"/>
  <c r="I86" i="33"/>
  <c r="I85" i="33"/>
  <c r="J84" i="33"/>
  <c r="I84" i="33"/>
  <c r="K64" i="33"/>
  <c r="Z8" i="36"/>
  <c r="A8" i="36" s="1"/>
  <c r="Z9" i="36"/>
  <c r="Z10" i="36"/>
  <c r="Z11" i="36"/>
  <c r="A11" i="36" s="1"/>
  <c r="Z12" i="36"/>
  <c r="A12" i="36" s="1"/>
  <c r="Z13" i="36"/>
  <c r="A13" i="36" s="1"/>
  <c r="Z14" i="36"/>
  <c r="Z15" i="36"/>
  <c r="Z16" i="36"/>
  <c r="Z17" i="36"/>
  <c r="Z18" i="36"/>
  <c r="A18" i="36" s="1"/>
  <c r="Z19" i="36"/>
  <c r="Z22" i="36"/>
  <c r="Z23" i="36"/>
  <c r="A23" i="36" s="1"/>
  <c r="Z25" i="36"/>
  <c r="A25" i="36" s="1"/>
  <c r="Z26" i="36"/>
  <c r="A26" i="36" s="1"/>
  <c r="Z27" i="36"/>
  <c r="Z28" i="36"/>
  <c r="A28" i="36" s="1"/>
  <c r="Z29" i="36"/>
  <c r="A29" i="36" s="1"/>
  <c r="Z30" i="36"/>
  <c r="Z31" i="36"/>
  <c r="A31" i="36" s="1"/>
  <c r="Z33" i="36"/>
  <c r="Z34" i="36"/>
  <c r="A34" i="36" s="1"/>
  <c r="Z35" i="36"/>
  <c r="Z36" i="36"/>
  <c r="Z37" i="36"/>
  <c r="A37" i="36" s="1"/>
  <c r="Z38" i="36"/>
  <c r="A38" i="36" s="1"/>
  <c r="Z40" i="36"/>
  <c r="A40" i="36" s="1"/>
  <c r="Z41" i="36"/>
  <c r="Z42" i="36"/>
  <c r="A42" i="36" s="1"/>
  <c r="Z43" i="36"/>
  <c r="A43" i="36" s="1"/>
  <c r="Z44" i="36"/>
  <c r="A44" i="36" s="1"/>
  <c r="Z45" i="36"/>
  <c r="Z46" i="36"/>
  <c r="Z47" i="36"/>
  <c r="A47" i="36" s="1"/>
  <c r="Z48" i="36"/>
  <c r="A48" i="36" s="1"/>
  <c r="Z49" i="36"/>
  <c r="A49" i="36" s="1"/>
  <c r="Z50" i="36"/>
  <c r="A50" i="36" s="1"/>
  <c r="Z51" i="36"/>
  <c r="Z52" i="36"/>
  <c r="Z53" i="36"/>
  <c r="A53" i="36" s="1"/>
  <c r="Z54" i="36"/>
  <c r="Z55" i="36"/>
  <c r="Z57" i="36"/>
  <c r="Z58" i="36"/>
  <c r="Z59" i="36"/>
  <c r="Z60" i="36"/>
  <c r="A60" i="36" s="1"/>
  <c r="Z61" i="36"/>
  <c r="Z62" i="36"/>
  <c r="Z63" i="36"/>
  <c r="A63" i="36" s="1"/>
  <c r="Z64" i="36"/>
  <c r="Z65" i="36"/>
  <c r="A65" i="36" s="1"/>
  <c r="Z66" i="36"/>
  <c r="A66" i="36" s="1"/>
  <c r="Z67" i="36"/>
  <c r="A67" i="36" s="1"/>
  <c r="Z68" i="36"/>
  <c r="Z69" i="36"/>
  <c r="Z71" i="36"/>
  <c r="A71" i="36" s="1"/>
  <c r="Z74" i="36"/>
  <c r="Z75" i="36"/>
  <c r="Z76" i="36"/>
  <c r="Z77" i="36"/>
  <c r="Z78" i="36"/>
  <c r="Z79" i="36"/>
  <c r="A79" i="36" s="1"/>
  <c r="Z80" i="36"/>
  <c r="Z81" i="36"/>
  <c r="Z82" i="36"/>
  <c r="Z84" i="36"/>
  <c r="Z85" i="36"/>
  <c r="A85" i="36" s="1"/>
  <c r="Z86" i="36"/>
  <c r="Z87" i="36"/>
  <c r="Z88" i="36"/>
  <c r="Z89" i="36"/>
  <c r="Z90" i="36"/>
  <c r="Z91" i="36"/>
  <c r="A91" i="36" s="1"/>
  <c r="Z92" i="36"/>
  <c r="Z93" i="36"/>
  <c r="Z94" i="36"/>
  <c r="Z95" i="36"/>
  <c r="Z96" i="36"/>
  <c r="Z97" i="36"/>
  <c r="Z99" i="36"/>
  <c r="A99" i="36" s="1"/>
  <c r="Z100" i="36"/>
  <c r="A100" i="36" s="1"/>
  <c r="Z101" i="36"/>
  <c r="Z102" i="36"/>
  <c r="Z103" i="36"/>
  <c r="A103" i="36" s="1"/>
  <c r="Z104" i="36"/>
  <c r="A104" i="36" s="1"/>
  <c r="Z105" i="36"/>
  <c r="A105" i="36" s="1"/>
  <c r="Z106" i="36"/>
  <c r="A106" i="36" s="1"/>
  <c r="Z107" i="36"/>
  <c r="A107" i="36" s="1"/>
  <c r="Z108" i="36"/>
  <c r="A108" i="36" s="1"/>
  <c r="Z109" i="36"/>
  <c r="A109" i="36" s="1"/>
  <c r="Z110" i="36"/>
  <c r="A110" i="36" s="1"/>
  <c r="Z111" i="36"/>
  <c r="A111" i="36" s="1"/>
  <c r="Z112" i="36"/>
  <c r="A112" i="36" s="1"/>
  <c r="Z113" i="36"/>
  <c r="A113" i="36" s="1"/>
  <c r="Z114" i="36"/>
  <c r="A114" i="36" s="1"/>
  <c r="Z115" i="36"/>
  <c r="Z116" i="36"/>
  <c r="A116" i="36" s="1"/>
  <c r="Z117" i="36"/>
  <c r="Z118" i="36"/>
  <c r="A118" i="36" s="1"/>
  <c r="Z119" i="36"/>
  <c r="A119" i="36" s="1"/>
  <c r="Z120" i="36"/>
  <c r="A120" i="36" s="1"/>
  <c r="Z121" i="36"/>
  <c r="A121" i="36" s="1"/>
  <c r="Z122" i="36"/>
  <c r="Z123" i="36"/>
  <c r="A123" i="36" s="1"/>
  <c r="Z124" i="36"/>
  <c r="A124" i="36" s="1"/>
  <c r="Z125" i="36"/>
  <c r="Z126" i="36"/>
  <c r="Z127" i="36"/>
  <c r="Z128" i="36"/>
  <c r="Z129" i="36"/>
  <c r="A129" i="36" s="1"/>
  <c r="Z130" i="36"/>
  <c r="A130" i="36" s="1"/>
  <c r="Z132" i="36"/>
  <c r="Z133" i="36"/>
  <c r="A133" i="36" s="1"/>
  <c r="Z134" i="36"/>
  <c r="Z135" i="36"/>
  <c r="Z136" i="36"/>
  <c r="A136" i="36" s="1"/>
  <c r="Z137" i="36"/>
  <c r="A137" i="36" s="1"/>
  <c r="Z138" i="36"/>
  <c r="Z139" i="36"/>
  <c r="A139" i="36" s="1"/>
  <c r="Z140" i="36"/>
  <c r="Z141" i="36"/>
  <c r="A141" i="36" s="1"/>
  <c r="Z142" i="36"/>
  <c r="A142" i="36" s="1"/>
  <c r="Z143" i="36"/>
  <c r="A143" i="36" s="1"/>
  <c r="Z144" i="36"/>
  <c r="A144" i="36" s="1"/>
  <c r="Z145" i="36"/>
  <c r="Z146" i="36"/>
  <c r="Z147" i="36"/>
  <c r="Z148" i="36"/>
  <c r="A148" i="36" s="1"/>
  <c r="Z149" i="36"/>
  <c r="Z150" i="36"/>
  <c r="Z151" i="36"/>
  <c r="A151" i="36" s="1"/>
  <c r="Z152" i="36"/>
  <c r="A152" i="36" s="1"/>
  <c r="Z153" i="36"/>
  <c r="Z154" i="36"/>
  <c r="Z155" i="36"/>
  <c r="A155" i="36" s="1"/>
  <c r="Z156" i="36"/>
  <c r="A156" i="36" s="1"/>
  <c r="Z157" i="36"/>
  <c r="A157" i="36" s="1"/>
  <c r="Z158" i="36"/>
  <c r="A158" i="36" s="1"/>
  <c r="Z159" i="36"/>
  <c r="A159" i="36" s="1"/>
  <c r="Z160" i="36"/>
  <c r="A160" i="36" s="1"/>
  <c r="Z161" i="36"/>
  <c r="A161" i="36" s="1"/>
  <c r="Z162" i="36"/>
  <c r="A162" i="36" s="1"/>
  <c r="Z163" i="36"/>
  <c r="A163" i="36" s="1"/>
  <c r="Z164" i="36"/>
  <c r="A164" i="36" s="1"/>
  <c r="Z7" i="36"/>
  <c r="A7" i="36" s="1"/>
  <c r="V73" i="36"/>
  <c r="F124" i="35" l="1"/>
  <c r="A9" i="36"/>
  <c r="F227" i="35"/>
  <c r="F146" i="35"/>
  <c r="F63" i="35"/>
  <c r="F212" i="35"/>
  <c r="F228" i="35"/>
  <c r="F160" i="35"/>
  <c r="F97" i="35"/>
  <c r="F39" i="35"/>
  <c r="F188" i="35"/>
  <c r="F96" i="35"/>
  <c r="F11" i="35" a="1"/>
  <c r="F11" i="35" s="1"/>
  <c r="F159" i="35"/>
  <c r="F76" i="35"/>
  <c r="F263" i="35"/>
  <c r="F240" i="35"/>
  <c r="F175" i="35"/>
  <c r="F122" i="35"/>
  <c r="F55" i="35"/>
  <c r="F283" i="35"/>
  <c r="F134" i="35"/>
  <c r="F56" i="35"/>
  <c r="F21" i="35" a="1"/>
  <c r="F21" i="35" s="1"/>
  <c r="F289" i="35"/>
  <c r="F250" i="35"/>
  <c r="F241" i="35"/>
  <c r="F147" i="35"/>
  <c r="F77" i="35"/>
  <c r="F204" i="35"/>
  <c r="F135" i="35"/>
  <c r="F65" i="35"/>
  <c r="F202" i="35"/>
  <c r="F121" i="35"/>
  <c r="F22" i="35" a="1"/>
  <c r="F22" i="35" s="1"/>
  <c r="F190" i="35"/>
  <c r="F110" i="35"/>
  <c r="F10" i="35" a="1"/>
  <c r="F10" i="35" s="1"/>
  <c r="F274" i="35"/>
  <c r="F262" i="35"/>
  <c r="F249" i="35"/>
  <c r="F239" i="35"/>
  <c r="F174" i="35"/>
  <c r="F109" i="35"/>
  <c r="F40" i="35"/>
  <c r="F273" i="35"/>
  <c r="F163" i="35"/>
  <c r="F36" i="35"/>
  <c r="F207" i="35"/>
  <c r="F83" i="35"/>
  <c r="F286" i="35"/>
  <c r="F18" i="35" a="1"/>
  <c r="F18" i="35" s="1"/>
  <c r="F128" i="35"/>
  <c r="F38" i="35"/>
  <c r="F71" i="35"/>
  <c r="F234" i="35"/>
  <c r="F47" i="35"/>
  <c r="F215" i="35"/>
  <c r="F106" i="35"/>
  <c r="F259" i="35"/>
  <c r="F144" i="35"/>
  <c r="F41" i="35"/>
  <c r="F201" i="35"/>
  <c r="F85" i="35"/>
  <c r="F244" i="35"/>
  <c r="F59" i="35"/>
  <c r="F223" i="35"/>
  <c r="F118" i="35"/>
  <c r="F271" i="35"/>
  <c r="F44" i="35"/>
  <c r="F54" i="35"/>
  <c r="F177" i="35"/>
  <c r="F281" i="35"/>
  <c r="F219" i="35"/>
  <c r="F101" i="35"/>
  <c r="F255" i="35"/>
  <c r="F32" i="35"/>
  <c r="F140" i="35"/>
  <c r="F111" i="35"/>
  <c r="F80" i="35"/>
  <c r="F192" i="35"/>
  <c r="F68" i="35"/>
  <c r="F231" i="35"/>
  <c r="F114" i="35"/>
  <c r="F267" i="35"/>
  <c r="F26" i="35"/>
  <c r="F152" i="35"/>
  <c r="F176" i="35"/>
  <c r="F104" i="35"/>
  <c r="F257" i="35"/>
  <c r="F72" i="35"/>
  <c r="F235" i="35"/>
  <c r="F131" i="35"/>
  <c r="F24" i="35" a="1"/>
  <c r="F24" i="35" s="1"/>
  <c r="F172" i="35"/>
  <c r="F62" i="35"/>
  <c r="F226" i="35"/>
  <c r="F186" i="35"/>
  <c r="F75" i="35"/>
  <c r="F238" i="35"/>
  <c r="F42" i="35"/>
  <c r="F248" i="35"/>
  <c r="F123" i="35"/>
  <c r="F171" i="35"/>
  <c r="F108" i="35"/>
  <c r="F130" i="35"/>
  <c r="F61" i="35"/>
  <c r="F120" i="35"/>
  <c r="F90" i="35"/>
  <c r="F187" i="35"/>
  <c r="F136" i="35"/>
  <c r="F206" i="35"/>
  <c r="F82" i="35"/>
  <c r="F285" i="35"/>
  <c r="F127" i="35"/>
  <c r="F278" i="35"/>
  <c r="F34" i="35"/>
  <c r="F166" i="35"/>
  <c r="F19" i="35" a="1"/>
  <c r="F19" i="35" s="1"/>
  <c r="F116" i="35"/>
  <c r="F269" i="35"/>
  <c r="F89" i="35"/>
  <c r="F245" i="35"/>
  <c r="F143" i="35"/>
  <c r="F12" i="35" a="1"/>
  <c r="F12" i="35" s="1"/>
  <c r="F200" i="35"/>
  <c r="F141" i="35"/>
  <c r="F117" i="35"/>
  <c r="F45" i="35"/>
  <c r="F261" i="35"/>
  <c r="F191" i="35"/>
  <c r="F185" i="35"/>
  <c r="F225" i="35"/>
  <c r="F268" i="35"/>
  <c r="F28" i="35"/>
  <c r="F23" i="35" a="1"/>
  <c r="F23" i="35" s="1"/>
  <c r="F162" i="35"/>
  <c r="F218" i="35"/>
  <c r="F100" i="35"/>
  <c r="F254" i="35"/>
  <c r="F139" i="35"/>
  <c r="F66" i="35"/>
  <c r="F16" i="35" a="1"/>
  <c r="F16" i="35" s="1"/>
  <c r="F182" i="35"/>
  <c r="F37" i="35"/>
  <c r="F129" i="35"/>
  <c r="F9" i="35" a="1"/>
  <c r="F9" i="35" s="1"/>
  <c r="F105" i="35"/>
  <c r="F258" i="35"/>
  <c r="F156" i="35"/>
  <c r="F92" i="35"/>
  <c r="F270" i="35"/>
  <c r="F217" i="35"/>
  <c r="F153" i="35"/>
  <c r="F13" i="35" a="1"/>
  <c r="F13" i="35" s="1"/>
  <c r="F8" i="35" a="1"/>
  <c r="F8" i="35" s="1"/>
  <c r="F230" i="35"/>
  <c r="F113" i="35"/>
  <c r="F266" i="35"/>
  <c r="F151" i="35"/>
  <c r="F98" i="35"/>
  <c r="F30" i="35"/>
  <c r="F196" i="35"/>
  <c r="F53" i="35"/>
  <c r="F67" i="35"/>
  <c r="F243" i="35"/>
  <c r="F126" i="35"/>
  <c r="F277" i="35"/>
  <c r="F165" i="35"/>
  <c r="F148" i="35"/>
  <c r="F49" i="35"/>
  <c r="F209" i="35"/>
  <c r="F81" i="35"/>
  <c r="F99" i="35"/>
  <c r="F253" i="35"/>
  <c r="F138" i="35"/>
  <c r="F17" i="35" a="1"/>
  <c r="F17" i="35" s="1"/>
  <c r="F179" i="35"/>
  <c r="F205" i="35"/>
  <c r="F51" i="35"/>
  <c r="F221" i="35"/>
  <c r="F50" i="35"/>
  <c r="F167" i="35"/>
  <c r="F229" i="35"/>
  <c r="F142" i="35"/>
  <c r="F27" i="35"/>
  <c r="F199" i="35"/>
  <c r="F74" i="35"/>
  <c r="F237" i="35"/>
  <c r="F133" i="35"/>
  <c r="F154" i="35"/>
  <c r="F46" i="35"/>
  <c r="F112" i="35"/>
  <c r="F265" i="35"/>
  <c r="F150" i="35"/>
  <c r="F31" i="35"/>
  <c r="F195" i="35"/>
  <c r="F284" i="35"/>
  <c r="F70" i="35"/>
  <c r="F233" i="35"/>
  <c r="F15" i="35" a="1"/>
  <c r="F15" i="35" s="1"/>
  <c r="F183" i="35"/>
  <c r="F264" i="35"/>
  <c r="F216" i="35"/>
  <c r="F91" i="35"/>
  <c r="F247" i="35"/>
  <c r="F145" i="35"/>
  <c r="F275" i="35"/>
  <c r="F222" i="35"/>
  <c r="F132" i="35"/>
  <c r="F125" i="35"/>
  <c r="F276" i="35"/>
  <c r="F164" i="35"/>
  <c r="F35" i="35"/>
  <c r="F208" i="35"/>
  <c r="F242" i="35"/>
  <c r="F84" i="35"/>
  <c r="F287" i="35"/>
  <c r="F29" i="35"/>
  <c r="F197" i="35"/>
  <c r="F211" i="35"/>
  <c r="F168" i="35"/>
  <c r="F60" i="35"/>
  <c r="F224" i="35"/>
  <c r="F107" i="35"/>
  <c r="F260" i="35"/>
  <c r="F158" i="35"/>
  <c r="F194" i="35"/>
  <c r="F69" i="35"/>
  <c r="F232" i="35"/>
  <c r="F115" i="35"/>
  <c r="F198" i="35"/>
  <c r="F157" i="35"/>
  <c r="F137" i="35"/>
  <c r="F20" i="35" a="1"/>
  <c r="F20" i="35" s="1"/>
  <c r="F178" i="35"/>
  <c r="F52" i="35"/>
  <c r="F220" i="35"/>
  <c r="F252" i="35"/>
  <c r="F103" i="35"/>
  <c r="F256" i="35"/>
  <c r="F48" i="35"/>
  <c r="F214" i="35"/>
  <c r="F14" i="35" a="1"/>
  <c r="F14" i="35" s="1"/>
  <c r="F184" i="35"/>
  <c r="F73" i="35"/>
  <c r="F236" i="35"/>
  <c r="F119" i="35"/>
  <c r="F272" i="35"/>
  <c r="F173" i="35"/>
  <c r="F149" i="35"/>
  <c r="F7" i="35" a="1"/>
  <c r="F7" i="35" s="1"/>
  <c r="F58" i="35"/>
  <c r="F246" i="35"/>
  <c r="F282" i="35"/>
  <c r="P83" i="36"/>
  <c r="Z83" i="36" s="1"/>
  <c r="J72" i="36"/>
  <c r="Z72" i="36" s="1"/>
  <c r="J70" i="36"/>
  <c r="Z70" i="36" s="1"/>
  <c r="A10" i="36" l="1"/>
  <c r="Q73" i="36"/>
  <c r="K73" i="36"/>
  <c r="O73" i="36"/>
  <c r="N73" i="36"/>
  <c r="M73" i="36"/>
  <c r="I73" i="36"/>
  <c r="H73" i="36"/>
  <c r="G73" i="36"/>
  <c r="F73" i="36"/>
  <c r="E73" i="36"/>
  <c r="Z73" i="36" s="1"/>
  <c r="A14" i="36" l="1"/>
  <c r="Q100" i="10"/>
  <c r="AB278" i="37"/>
  <c r="AB279" i="37"/>
  <c r="AB276" i="37"/>
  <c r="AB277" i="37"/>
  <c r="AB275" i="37"/>
  <c r="F263" i="37"/>
  <c r="A15" i="36" l="1"/>
  <c r="B37" i="10"/>
  <c r="B36" i="10"/>
  <c r="B35" i="10"/>
  <c r="B34" i="10"/>
  <c r="B33" i="10"/>
  <c r="B32" i="10"/>
  <c r="E355" i="37"/>
  <c r="H59" i="32" s="1"/>
  <c r="D59" i="32" s="1"/>
  <c r="E346" i="37"/>
  <c r="H58" i="32" s="1"/>
  <c r="D58" i="32" s="1"/>
  <c r="E332" i="37"/>
  <c r="E320" i="37"/>
  <c r="E298" i="37"/>
  <c r="E280" i="37"/>
  <c r="E375" i="37" s="1"/>
  <c r="E273" i="37"/>
  <c r="H47" i="32" s="1"/>
  <c r="D47" i="32" s="1"/>
  <c r="E265" i="37"/>
  <c r="E237" i="37"/>
  <c r="E232" i="37"/>
  <c r="E231" i="37" s="1"/>
  <c r="E220" i="37"/>
  <c r="H42" i="32" s="1"/>
  <c r="D42" i="32" s="1"/>
  <c r="E207" i="37"/>
  <c r="H41" i="32" s="1"/>
  <c r="D41" i="32" s="1"/>
  <c r="E194" i="37"/>
  <c r="H39" i="32" s="1"/>
  <c r="D39" i="32" s="1"/>
  <c r="E190" i="37"/>
  <c r="H38" i="32" s="1"/>
  <c r="D38" i="32" s="1"/>
  <c r="E168" i="37"/>
  <c r="E160" i="37"/>
  <c r="H35" i="32" s="1"/>
  <c r="D35" i="32" s="1"/>
  <c r="E129" i="37"/>
  <c r="J34" i="32" s="1"/>
  <c r="D34" i="32" s="1"/>
  <c r="E115" i="37"/>
  <c r="E104" i="37"/>
  <c r="H31" i="32" s="1"/>
  <c r="D31" i="32" s="1"/>
  <c r="E94" i="37"/>
  <c r="H30" i="32" s="1"/>
  <c r="D30" i="32" s="1"/>
  <c r="E89" i="37"/>
  <c r="E84" i="37"/>
  <c r="E83" i="37" s="1"/>
  <c r="E67" i="37"/>
  <c r="H25" i="32" s="1"/>
  <c r="D25" i="32" s="1"/>
  <c r="E77" i="37"/>
  <c r="H26" i="32" s="1"/>
  <c r="D26" i="32" s="1"/>
  <c r="E57" i="37"/>
  <c r="E48" i="37"/>
  <c r="H22" i="32" s="1"/>
  <c r="D22" i="32" s="1"/>
  <c r="E39" i="37"/>
  <c r="H21" i="32" s="1"/>
  <c r="D21" i="32" s="1"/>
  <c r="E29" i="37"/>
  <c r="H20" i="32" s="1"/>
  <c r="D20" i="32" s="1"/>
  <c r="E22" i="37"/>
  <c r="H19" i="32" s="1"/>
  <c r="D19" i="32" s="1"/>
  <c r="E167" i="37" l="1"/>
  <c r="J36" i="32"/>
  <c r="D36" i="32" s="1"/>
  <c r="E331" i="37"/>
  <c r="H56" i="32"/>
  <c r="D56" i="32" s="1"/>
  <c r="E372" i="37"/>
  <c r="H23" i="32"/>
  <c r="D23" i="32" s="1"/>
  <c r="E297" i="37"/>
  <c r="J50" i="32"/>
  <c r="D50" i="32" s="1"/>
  <c r="E88" i="37"/>
  <c r="H28" i="32"/>
  <c r="D28" i="32" s="1"/>
  <c r="E236" i="37"/>
  <c r="J45" i="32"/>
  <c r="D45" i="32" s="1"/>
  <c r="E264" i="37"/>
  <c r="H46" i="32"/>
  <c r="D46" i="32" s="1"/>
  <c r="E319" i="37"/>
  <c r="H55" i="32"/>
  <c r="D55" i="32" s="1"/>
  <c r="J33" i="32"/>
  <c r="E374" i="37"/>
  <c r="A16" i="36"/>
  <c r="A17" i="36" s="1"/>
  <c r="E272" i="37"/>
  <c r="E189" i="37"/>
  <c r="E93" i="37"/>
  <c r="E206" i="37"/>
  <c r="E345" i="37"/>
  <c r="E66" i="37"/>
  <c r="E114" i="37"/>
  <c r="D33" i="32" l="1"/>
  <c r="J9" i="32"/>
  <c r="A19" i="36"/>
  <c r="A22" i="36"/>
  <c r="AN35" i="33"/>
  <c r="AN80" i="33"/>
  <c r="AN79" i="33"/>
  <c r="AN78" i="33"/>
  <c r="AN76" i="33"/>
  <c r="AN75" i="33"/>
  <c r="AN74" i="33"/>
  <c r="AN73" i="33"/>
  <c r="AN72" i="33"/>
  <c r="AN71" i="33"/>
  <c r="AN66" i="33"/>
  <c r="AN67" i="33"/>
  <c r="AN68" i="33"/>
  <c r="AN69" i="33"/>
  <c r="AN65" i="33"/>
  <c r="AM10" i="33"/>
  <c r="AM11" i="33"/>
  <c r="AM12" i="33"/>
  <c r="AM13" i="33"/>
  <c r="AM14" i="33"/>
  <c r="AM15" i="33"/>
  <c r="AM16" i="33"/>
  <c r="AM17" i="33"/>
  <c r="AM18" i="33"/>
  <c r="AM19" i="33"/>
  <c r="AM20" i="33"/>
  <c r="AM21" i="33"/>
  <c r="AM22" i="33"/>
  <c r="AM23" i="33"/>
  <c r="AM24" i="33"/>
  <c r="AM29" i="33"/>
  <c r="AM30" i="33"/>
  <c r="AM31" i="33"/>
  <c r="AM32" i="33"/>
  <c r="AM33" i="33"/>
  <c r="AM34" i="33"/>
  <c r="AM35" i="33"/>
  <c r="AM36" i="33"/>
  <c r="AM37" i="33"/>
  <c r="AM39" i="33"/>
  <c r="AM40" i="33"/>
  <c r="AM41" i="33"/>
  <c r="AM42" i="33"/>
  <c r="AM44" i="33"/>
  <c r="AM119" i="33"/>
  <c r="AM65" i="33"/>
  <c r="AM66" i="33"/>
  <c r="AM67" i="33"/>
  <c r="AM68" i="33"/>
  <c r="AM69" i="33"/>
  <c r="AM71" i="33"/>
  <c r="AM72" i="33"/>
  <c r="AM73" i="33"/>
  <c r="AM74" i="33"/>
  <c r="AM75" i="33"/>
  <c r="AM76" i="33"/>
  <c r="AM78" i="33"/>
  <c r="AM79" i="33"/>
  <c r="AM80" i="33"/>
  <c r="AM8" i="33"/>
  <c r="AN36" i="33"/>
  <c r="AN37" i="33"/>
  <c r="AN39" i="33"/>
  <c r="AN40" i="33"/>
  <c r="AN41" i="33"/>
  <c r="AN42" i="33"/>
  <c r="AN43" i="33"/>
  <c r="AN44" i="33"/>
  <c r="AN45" i="33"/>
  <c r="AN46" i="33"/>
  <c r="AN47" i="33"/>
  <c r="AN48" i="33"/>
  <c r="AN49" i="33"/>
  <c r="AN50" i="33"/>
  <c r="AN51" i="33"/>
  <c r="AN52" i="33"/>
  <c r="AN53" i="33"/>
  <c r="AN54" i="33"/>
  <c r="AN111" i="33"/>
  <c r="AN112" i="33"/>
  <c r="AN113" i="33"/>
  <c r="AN114" i="33"/>
  <c r="AN115" i="33"/>
  <c r="AN116" i="33"/>
  <c r="AN117" i="33"/>
  <c r="AN118" i="33"/>
  <c r="AN119" i="33"/>
  <c r="K35" i="33"/>
  <c r="K80" i="33"/>
  <c r="K79" i="33"/>
  <c r="K78" i="33"/>
  <c r="K76" i="33"/>
  <c r="K75" i="33"/>
  <c r="K74" i="33"/>
  <c r="K73" i="33"/>
  <c r="K72" i="33"/>
  <c r="K71" i="33"/>
  <c r="K66" i="33"/>
  <c r="K67" i="33"/>
  <c r="K68" i="33"/>
  <c r="K69" i="33"/>
  <c r="K65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7" i="33"/>
  <c r="K29" i="33"/>
  <c r="K30" i="33"/>
  <c r="K31" i="33"/>
  <c r="K32" i="33"/>
  <c r="K33" i="33"/>
  <c r="K34" i="33"/>
  <c r="K36" i="33"/>
  <c r="K37" i="33"/>
  <c r="K39" i="33"/>
  <c r="K40" i="33"/>
  <c r="K41" i="33"/>
  <c r="K42" i="33"/>
  <c r="K43" i="33"/>
  <c r="K44" i="33"/>
  <c r="K45" i="33"/>
  <c r="K46" i="33"/>
  <c r="K47" i="33"/>
  <c r="K48" i="33"/>
  <c r="K49" i="33"/>
  <c r="K50" i="33"/>
  <c r="K51" i="33"/>
  <c r="K52" i="33"/>
  <c r="K53" i="33"/>
  <c r="K54" i="33"/>
  <c r="K111" i="33"/>
  <c r="K112" i="33"/>
  <c r="K113" i="33"/>
  <c r="K114" i="33"/>
  <c r="K115" i="33"/>
  <c r="K116" i="33"/>
  <c r="K117" i="33"/>
  <c r="K118" i="33"/>
  <c r="K119" i="33"/>
  <c r="K70" i="33"/>
  <c r="K77" i="33"/>
  <c r="K8" i="33"/>
  <c r="I510" i="33"/>
  <c r="I509" i="33"/>
  <c r="I508" i="33"/>
  <c r="I563" i="33"/>
  <c r="I562" i="33"/>
  <c r="I560" i="33"/>
  <c r="I559" i="33"/>
  <c r="I557" i="33"/>
  <c r="I555" i="33"/>
  <c r="I552" i="33"/>
  <c r="I550" i="33"/>
  <c r="I548" i="33"/>
  <c r="I545" i="33"/>
  <c r="I541" i="33"/>
  <c r="I539" i="33"/>
  <c r="I536" i="33"/>
  <c r="I534" i="33"/>
  <c r="I530" i="33"/>
  <c r="I525" i="33"/>
  <c r="I524" i="33"/>
  <c r="I523" i="33"/>
  <c r="I522" i="33"/>
  <c r="I519" i="33"/>
  <c r="I518" i="33"/>
  <c r="I517" i="33"/>
  <c r="I515" i="33"/>
  <c r="U124" i="35" s="1"/>
  <c r="I497" i="33"/>
  <c r="I496" i="33"/>
  <c r="I495" i="33"/>
  <c r="I494" i="33"/>
  <c r="I493" i="33"/>
  <c r="I492" i="33"/>
  <c r="I491" i="33"/>
  <c r="I490" i="33"/>
  <c r="I489" i="33"/>
  <c r="I487" i="33"/>
  <c r="I485" i="33"/>
  <c r="I484" i="33"/>
  <c r="I483" i="33"/>
  <c r="I481" i="33"/>
  <c r="I477" i="33"/>
  <c r="I476" i="33"/>
  <c r="I475" i="33"/>
  <c r="I473" i="33"/>
  <c r="I472" i="33"/>
  <c r="I470" i="33"/>
  <c r="I469" i="33"/>
  <c r="I468" i="33"/>
  <c r="I467" i="33"/>
  <c r="I466" i="33"/>
  <c r="I465" i="33"/>
  <c r="I463" i="33"/>
  <c r="I462" i="33"/>
  <c r="I461" i="33"/>
  <c r="I460" i="33"/>
  <c r="I459" i="33"/>
  <c r="I457" i="33"/>
  <c r="I453" i="33"/>
  <c r="I452" i="33"/>
  <c r="I451" i="33"/>
  <c r="I450" i="33"/>
  <c r="I449" i="33"/>
  <c r="I448" i="33"/>
  <c r="I447" i="33"/>
  <c r="I446" i="33"/>
  <c r="I445" i="33"/>
  <c r="I444" i="33"/>
  <c r="I443" i="33"/>
  <c r="Q124" i="35" s="1"/>
  <c r="I439" i="33"/>
  <c r="I438" i="33"/>
  <c r="I437" i="33"/>
  <c r="I436" i="33"/>
  <c r="I435" i="33"/>
  <c r="I434" i="33"/>
  <c r="I433" i="33"/>
  <c r="I432" i="33"/>
  <c r="I431" i="33"/>
  <c r="I430" i="33"/>
  <c r="I429" i="33"/>
  <c r="I428" i="33"/>
  <c r="I427" i="33"/>
  <c r="I426" i="33"/>
  <c r="I425" i="33"/>
  <c r="I424" i="33"/>
  <c r="I423" i="33"/>
  <c r="I422" i="33"/>
  <c r="I421" i="33"/>
  <c r="I417" i="33"/>
  <c r="I416" i="33"/>
  <c r="I415" i="33"/>
  <c r="I414" i="33"/>
  <c r="I412" i="33"/>
  <c r="I411" i="33"/>
  <c r="I410" i="33"/>
  <c r="I409" i="33"/>
  <c r="I408" i="33"/>
  <c r="I407" i="33"/>
  <c r="I406" i="33"/>
  <c r="I405" i="33"/>
  <c r="I404" i="33"/>
  <c r="I402" i="33"/>
  <c r="I401" i="33"/>
  <c r="I400" i="33"/>
  <c r="I399" i="33"/>
  <c r="I397" i="33"/>
  <c r="I396" i="33"/>
  <c r="I395" i="33"/>
  <c r="I394" i="33"/>
  <c r="I390" i="33"/>
  <c r="I389" i="33"/>
  <c r="I388" i="33"/>
  <c r="I387" i="33"/>
  <c r="I386" i="33"/>
  <c r="I385" i="33"/>
  <c r="I384" i="33"/>
  <c r="I383" i="33"/>
  <c r="I382" i="33"/>
  <c r="I381" i="33"/>
  <c r="I380" i="33"/>
  <c r="I379" i="33"/>
  <c r="I378" i="33"/>
  <c r="I376" i="33"/>
  <c r="N124" i="35" s="1"/>
  <c r="I372" i="33"/>
  <c r="I371" i="33"/>
  <c r="I370" i="33"/>
  <c r="I369" i="33"/>
  <c r="I368" i="33"/>
  <c r="I367" i="33"/>
  <c r="I366" i="33"/>
  <c r="I365" i="33"/>
  <c r="I364" i="33"/>
  <c r="I363" i="33"/>
  <c r="I362" i="33"/>
  <c r="I361" i="33"/>
  <c r="I360" i="33"/>
  <c r="I359" i="33"/>
  <c r="M124" i="35" s="1"/>
  <c r="I351" i="33"/>
  <c r="I350" i="33"/>
  <c r="I349" i="33"/>
  <c r="I348" i="33"/>
  <c r="I346" i="33"/>
  <c r="I344" i="33"/>
  <c r="I343" i="33"/>
  <c r="I342" i="33"/>
  <c r="I341" i="33"/>
  <c r="I340" i="33"/>
  <c r="I338" i="33"/>
  <c r="I80" i="33"/>
  <c r="I79" i="33"/>
  <c r="I78" i="33"/>
  <c r="I77" i="33"/>
  <c r="I76" i="33"/>
  <c r="I75" i="33"/>
  <c r="I74" i="33"/>
  <c r="I73" i="33"/>
  <c r="I72" i="33"/>
  <c r="I71" i="33"/>
  <c r="I70" i="33"/>
  <c r="I69" i="33"/>
  <c r="I68" i="33"/>
  <c r="I67" i="33"/>
  <c r="I54" i="33"/>
  <c r="I53" i="33"/>
  <c r="I52" i="33"/>
  <c r="I51" i="33"/>
  <c r="I50" i="33"/>
  <c r="I49" i="33"/>
  <c r="I48" i="33"/>
  <c r="I47" i="33"/>
  <c r="I46" i="33"/>
  <c r="I45" i="33"/>
  <c r="I11" i="33"/>
  <c r="I12" i="33"/>
  <c r="I13" i="33"/>
  <c r="I14" i="33"/>
  <c r="I15" i="33"/>
  <c r="I16" i="33"/>
  <c r="I17" i="33"/>
  <c r="I18" i="33"/>
  <c r="I19" i="33"/>
  <c r="I20" i="33"/>
  <c r="I21" i="33"/>
  <c r="I22" i="33"/>
  <c r="I23" i="33"/>
  <c r="I24" i="33"/>
  <c r="I29" i="33"/>
  <c r="I30" i="33"/>
  <c r="I31" i="33"/>
  <c r="I32" i="33"/>
  <c r="I33" i="33"/>
  <c r="I34" i="33"/>
  <c r="I35" i="33"/>
  <c r="I36" i="33"/>
  <c r="I37" i="33"/>
  <c r="I39" i="33"/>
  <c r="I40" i="33"/>
  <c r="I41" i="33"/>
  <c r="I42" i="33"/>
  <c r="I43" i="33"/>
  <c r="I10" i="33"/>
  <c r="I9" i="33"/>
  <c r="J28" i="43"/>
  <c r="I28" i="43"/>
  <c r="J497" i="33"/>
  <c r="J496" i="33"/>
  <c r="J495" i="33"/>
  <c r="J494" i="33"/>
  <c r="J493" i="33"/>
  <c r="J492" i="33"/>
  <c r="J491" i="33"/>
  <c r="J490" i="33"/>
  <c r="J489" i="33"/>
  <c r="J487" i="33"/>
  <c r="J485" i="33"/>
  <c r="J484" i="33"/>
  <c r="J483" i="33"/>
  <c r="J481" i="33"/>
  <c r="J466" i="33"/>
  <c r="J465" i="33"/>
  <c r="J463" i="33"/>
  <c r="J462" i="33"/>
  <c r="J461" i="33"/>
  <c r="J460" i="33"/>
  <c r="J459" i="33"/>
  <c r="J457" i="33"/>
  <c r="J453" i="33"/>
  <c r="J452" i="33"/>
  <c r="J451" i="33"/>
  <c r="J450" i="33"/>
  <c r="J449" i="33"/>
  <c r="J448" i="33"/>
  <c r="J447" i="33"/>
  <c r="J446" i="33"/>
  <c r="J445" i="33"/>
  <c r="J444" i="33"/>
  <c r="J443" i="33"/>
  <c r="J439" i="33"/>
  <c r="J438" i="33"/>
  <c r="J437" i="33"/>
  <c r="J436" i="33"/>
  <c r="J435" i="33"/>
  <c r="J434" i="33"/>
  <c r="J433" i="33"/>
  <c r="J432" i="33"/>
  <c r="J431" i="33"/>
  <c r="J430" i="33"/>
  <c r="J429" i="33"/>
  <c r="J428" i="33"/>
  <c r="J427" i="33"/>
  <c r="J426" i="33"/>
  <c r="J425" i="33"/>
  <c r="J424" i="33"/>
  <c r="J423" i="33"/>
  <c r="J422" i="33"/>
  <c r="J421" i="33"/>
  <c r="J417" i="33"/>
  <c r="J416" i="33"/>
  <c r="J415" i="33"/>
  <c r="J414" i="33"/>
  <c r="J412" i="33"/>
  <c r="J411" i="33"/>
  <c r="J410" i="33"/>
  <c r="J409" i="33"/>
  <c r="J408" i="33"/>
  <c r="J407" i="33"/>
  <c r="J406" i="33"/>
  <c r="J405" i="33"/>
  <c r="J404" i="33"/>
  <c r="J402" i="33"/>
  <c r="J401" i="33"/>
  <c r="J400" i="33"/>
  <c r="J399" i="33"/>
  <c r="J397" i="33"/>
  <c r="J396" i="33"/>
  <c r="J395" i="33"/>
  <c r="J394" i="33"/>
  <c r="J390" i="33"/>
  <c r="J389" i="33"/>
  <c r="J388" i="33"/>
  <c r="J387" i="33"/>
  <c r="J386" i="33"/>
  <c r="J385" i="33"/>
  <c r="J384" i="33"/>
  <c r="J383" i="33"/>
  <c r="J382" i="33"/>
  <c r="J381" i="33"/>
  <c r="J380" i="33"/>
  <c r="J379" i="33"/>
  <c r="J378" i="33"/>
  <c r="J376" i="33"/>
  <c r="J372" i="33"/>
  <c r="J371" i="33"/>
  <c r="J370" i="33"/>
  <c r="J369" i="33"/>
  <c r="J368" i="33"/>
  <c r="J367" i="33"/>
  <c r="J366" i="33"/>
  <c r="J365" i="33"/>
  <c r="J364" i="33"/>
  <c r="J363" i="33"/>
  <c r="J362" i="33"/>
  <c r="J361" i="33"/>
  <c r="J360" i="33"/>
  <c r="J359" i="33"/>
  <c r="J351" i="33"/>
  <c r="J350" i="33"/>
  <c r="J349" i="33"/>
  <c r="J348" i="33"/>
  <c r="J346" i="33"/>
  <c r="J344" i="33"/>
  <c r="J343" i="33"/>
  <c r="J342" i="33"/>
  <c r="J341" i="33"/>
  <c r="J340" i="33"/>
  <c r="J338" i="33"/>
  <c r="S124" i="35" l="1"/>
  <c r="P124" i="35"/>
  <c r="O122" i="35"/>
  <c r="O123" i="35"/>
  <c r="O124" i="35"/>
  <c r="O125" i="35"/>
  <c r="O126" i="35"/>
  <c r="R124" i="35"/>
  <c r="A27" i="36"/>
  <c r="A30" i="36" s="1"/>
  <c r="A33" i="36" s="1"/>
  <c r="A35" i="36" s="1"/>
  <c r="A36" i="36" s="1"/>
  <c r="A41" i="36" s="1"/>
  <c r="A45" i="36" s="1"/>
  <c r="A46" i="36" s="1"/>
  <c r="A51" i="36" s="1"/>
  <c r="A52" i="36" s="1"/>
  <c r="A54" i="36" s="1"/>
  <c r="A55" i="36" s="1"/>
  <c r="A57" i="36" s="1"/>
  <c r="A58" i="36" s="1"/>
  <c r="A59" i="36" s="1"/>
  <c r="A61" i="36" s="1"/>
  <c r="A62" i="36" s="1"/>
  <c r="A64" i="36" s="1"/>
  <c r="A68" i="36" s="1"/>
  <c r="A69" i="36" s="1"/>
  <c r="A70" i="36" s="1"/>
  <c r="A72" i="36" s="1"/>
  <c r="A73" i="36" s="1"/>
  <c r="A74" i="36" s="1"/>
  <c r="A75" i="36" s="1"/>
  <c r="A76" i="36" s="1"/>
  <c r="A77" i="36" s="1"/>
  <c r="A78" i="36" s="1"/>
  <c r="A80" i="36" s="1"/>
  <c r="A81" i="36" s="1"/>
  <c r="A82" i="36" s="1"/>
  <c r="A83" i="36" s="1"/>
  <c r="A84" i="36" s="1"/>
  <c r="A86" i="36" s="1"/>
  <c r="A87" i="36" s="1"/>
  <c r="A88" i="36" s="1"/>
  <c r="A89" i="36" s="1"/>
  <c r="A90" i="36" s="1"/>
  <c r="A92" i="36" s="1"/>
  <c r="A93" i="36" s="1"/>
  <c r="A94" i="36" s="1"/>
  <c r="A95" i="36" s="1"/>
  <c r="A96" i="36" s="1"/>
  <c r="A97" i="36" s="1"/>
  <c r="A101" i="36" s="1"/>
  <c r="A102" i="36" s="1"/>
  <c r="A115" i="36" s="1"/>
  <c r="A117" i="36" s="1"/>
  <c r="A122" i="36" s="1"/>
  <c r="A125" i="36" s="1"/>
  <c r="A126" i="36" s="1"/>
  <c r="A127" i="36" s="1"/>
  <c r="A128" i="36" s="1"/>
  <c r="A132" i="36" s="1"/>
  <c r="A134" i="36" s="1"/>
  <c r="A135" i="36" s="1"/>
  <c r="A138" i="36" s="1"/>
  <c r="A140" i="36" s="1"/>
  <c r="A145" i="36" s="1"/>
  <c r="A146" i="36" s="1"/>
  <c r="A147" i="36" s="1"/>
  <c r="A149" i="36" s="1"/>
  <c r="A150" i="36" s="1"/>
  <c r="A153" i="36" s="1"/>
  <c r="A154" i="36" s="1"/>
  <c r="H274" i="35" a="1"/>
  <c r="H274" i="35" s="1"/>
  <c r="H269" i="35"/>
  <c r="H253" i="35"/>
  <c r="H259" i="35"/>
  <c r="H257" i="35"/>
  <c r="H276" i="35"/>
  <c r="U24" i="35" a="1"/>
  <c r="U24" i="35" s="1"/>
  <c r="U19" i="35" a="1"/>
  <c r="U19" i="35" s="1"/>
  <c r="U18" i="35" a="1"/>
  <c r="U18" i="35" s="1"/>
  <c r="U17" i="35" a="1"/>
  <c r="U17" i="35" s="1"/>
  <c r="U14" i="35" a="1"/>
  <c r="U14" i="35" s="1"/>
  <c r="U7" i="35" a="1"/>
  <c r="U7" i="35" s="1"/>
  <c r="Q242" i="35"/>
  <c r="Q289" i="35"/>
  <c r="Q287" i="35"/>
  <c r="Q285" i="35"/>
  <c r="Q281" i="35"/>
  <c r="Q243" i="35"/>
  <c r="Q282" i="35" a="1"/>
  <c r="Q282" i="35" s="1"/>
  <c r="Q286" i="35"/>
  <c r="Q283" i="35" a="1"/>
  <c r="Q283" i="35" s="1"/>
  <c r="Q241" i="35" a="1"/>
  <c r="Q241" i="35" s="1"/>
  <c r="M286" i="35"/>
  <c r="M283" i="35" a="1"/>
  <c r="M283" i="35" s="1"/>
  <c r="M285" i="35"/>
  <c r="M242" i="35"/>
  <c r="M287" i="35"/>
  <c r="M241" i="35" a="1"/>
  <c r="M241" i="35" s="1"/>
  <c r="M289" i="35"/>
  <c r="M282" i="35" a="1"/>
  <c r="M282" i="35" s="1"/>
  <c r="M281" i="35"/>
  <c r="M243" i="35"/>
  <c r="S282" i="35" a="1"/>
  <c r="S282" i="35" s="1"/>
  <c r="S242" i="35"/>
  <c r="S287" i="35"/>
  <c r="S289" i="35"/>
  <c r="S285" i="35"/>
  <c r="S283" i="35" a="1"/>
  <c r="S283" i="35" s="1"/>
  <c r="S281" i="35"/>
  <c r="S243" i="35"/>
  <c r="S241" i="35" a="1"/>
  <c r="S241" i="35" s="1"/>
  <c r="S286" i="35"/>
  <c r="P241" i="35" a="1"/>
  <c r="P241" i="35" s="1"/>
  <c r="P242" i="35"/>
  <c r="P281" i="35"/>
  <c r="P243" i="35"/>
  <c r="P287" i="35"/>
  <c r="P286" i="35"/>
  <c r="P289" i="35"/>
  <c r="P282" i="35" a="1"/>
  <c r="P282" i="35" s="1"/>
  <c r="P285" i="35"/>
  <c r="P283" i="35" a="1"/>
  <c r="P283" i="35" s="1"/>
  <c r="O281" i="35"/>
  <c r="O243" i="35"/>
  <c r="O241" i="35" a="1"/>
  <c r="O241" i="35" s="1"/>
  <c r="O287" i="35"/>
  <c r="O285" i="35"/>
  <c r="O283" i="35" a="1"/>
  <c r="O283" i="35" s="1"/>
  <c r="O286" i="35"/>
  <c r="O242" i="35"/>
  <c r="O289" i="35"/>
  <c r="O282" i="35" a="1"/>
  <c r="O282" i="35" s="1"/>
  <c r="N283" i="35" a="1"/>
  <c r="N283" i="35" s="1"/>
  <c r="N287" i="35"/>
  <c r="N286" i="35"/>
  <c r="N241" i="35" a="1"/>
  <c r="N241" i="35" s="1"/>
  <c r="N285" i="35"/>
  <c r="N289" i="35"/>
  <c r="N243" i="35"/>
  <c r="N282" i="35" a="1"/>
  <c r="N282" i="35" s="1"/>
  <c r="N242" i="35"/>
  <c r="N281" i="35"/>
  <c r="U286" i="35"/>
  <c r="U285" i="35"/>
  <c r="U242" i="35"/>
  <c r="U243" i="35"/>
  <c r="U289" i="35"/>
  <c r="U287" i="35"/>
  <c r="U281" i="35"/>
  <c r="U283" i="35" a="1"/>
  <c r="U283" i="35" s="1"/>
  <c r="R242" i="35"/>
  <c r="R282" i="35" a="1"/>
  <c r="R282" i="35" s="1"/>
  <c r="R289" i="35"/>
  <c r="R243" i="35"/>
  <c r="R286" i="35"/>
  <c r="R281" i="35"/>
  <c r="U241" i="35" a="1"/>
  <c r="U241" i="35" s="1"/>
  <c r="R283" i="35" a="1"/>
  <c r="R283" i="35" s="1"/>
  <c r="R287" i="35"/>
  <c r="R241" i="35" a="1"/>
  <c r="R241" i="35" s="1"/>
  <c r="R285" i="35"/>
  <c r="U282" i="35" a="1"/>
  <c r="U282" i="35" s="1"/>
  <c r="P74" i="35"/>
  <c r="P77" i="35"/>
  <c r="P73" i="35"/>
  <c r="P76" i="35"/>
  <c r="P75" i="35"/>
  <c r="P72" i="35"/>
  <c r="P24" i="35" a="1"/>
  <c r="P24" i="35" s="1"/>
  <c r="O73" i="35"/>
  <c r="O76" i="35"/>
  <c r="O75" i="35"/>
  <c r="O72" i="35"/>
  <c r="O74" i="35"/>
  <c r="O77" i="35"/>
  <c r="Q74" i="35"/>
  <c r="Q77" i="35"/>
  <c r="Q73" i="35"/>
  <c r="Q76" i="35"/>
  <c r="Q75" i="35"/>
  <c r="Q72" i="35"/>
  <c r="N12" i="35" a="1"/>
  <c r="N12" i="35" s="1"/>
  <c r="N73" i="35"/>
  <c r="N76" i="35"/>
  <c r="N75" i="35"/>
  <c r="N72" i="35"/>
  <c r="N74" i="35"/>
  <c r="N77" i="35"/>
  <c r="U73" i="35"/>
  <c r="U76" i="35"/>
  <c r="U75" i="35"/>
  <c r="U72" i="35"/>
  <c r="U74" i="35"/>
  <c r="U77" i="35"/>
  <c r="M10" i="35" a="1"/>
  <c r="M10" i="35" s="1"/>
  <c r="R75" i="35"/>
  <c r="R72" i="35"/>
  <c r="R74" i="35"/>
  <c r="R77" i="35"/>
  <c r="R73" i="35"/>
  <c r="R76" i="35"/>
  <c r="M73" i="35"/>
  <c r="M76" i="35"/>
  <c r="M75" i="35"/>
  <c r="M72" i="35"/>
  <c r="M74" i="35"/>
  <c r="M77" i="35"/>
  <c r="S75" i="35"/>
  <c r="S72" i="35"/>
  <c r="S74" i="35"/>
  <c r="S77" i="35"/>
  <c r="S73" i="35"/>
  <c r="S76" i="35"/>
  <c r="N22" i="35" a="1"/>
  <c r="N22" i="35" s="1"/>
  <c r="N19" i="35" a="1"/>
  <c r="N19" i="35" s="1"/>
  <c r="P8" i="35" a="1"/>
  <c r="P8" i="35" s="1"/>
  <c r="P272" i="35"/>
  <c r="P264" i="35"/>
  <c r="P256" i="35"/>
  <c r="P247" i="35"/>
  <c r="P236" i="35"/>
  <c r="P228" i="35"/>
  <c r="P220" i="35"/>
  <c r="P216" i="35"/>
  <c r="P208" i="35"/>
  <c r="P199" i="35"/>
  <c r="P190" i="35"/>
  <c r="P273" i="35"/>
  <c r="P265" i="35"/>
  <c r="P257" i="35"/>
  <c r="P248" i="35"/>
  <c r="P237" i="35"/>
  <c r="P229" i="35"/>
  <c r="P221" i="35"/>
  <c r="P217" i="35"/>
  <c r="P209" i="35"/>
  <c r="P200" i="35"/>
  <c r="P274" i="35"/>
  <c r="P266" i="35"/>
  <c r="P258" i="35"/>
  <c r="P249" i="35"/>
  <c r="P238" i="35"/>
  <c r="P230" i="35"/>
  <c r="P222" i="35"/>
  <c r="P211" i="35"/>
  <c r="P201" i="35"/>
  <c r="P192" i="35"/>
  <c r="P183" i="35"/>
  <c r="P275" i="35"/>
  <c r="P267" i="35"/>
  <c r="P259" i="35"/>
  <c r="P250" i="35"/>
  <c r="P239" i="35"/>
  <c r="P231" i="35"/>
  <c r="P223" i="35"/>
  <c r="P212" i="35"/>
  <c r="P202" i="35"/>
  <c r="P194" i="35"/>
  <c r="P184" i="35"/>
  <c r="P276" i="35"/>
  <c r="P268" i="35"/>
  <c r="P260" i="35"/>
  <c r="P252" i="35"/>
  <c r="P240" i="35"/>
  <c r="P232" i="35"/>
  <c r="P224" i="35"/>
  <c r="P204" i="35"/>
  <c r="P195" i="35"/>
  <c r="P185" i="35"/>
  <c r="P277" i="35"/>
  <c r="P269" i="35"/>
  <c r="P261" i="35"/>
  <c r="P253" i="35"/>
  <c r="P244" i="35"/>
  <c r="P233" i="35"/>
  <c r="P225" i="35"/>
  <c r="P284" i="35"/>
  <c r="P205" i="35"/>
  <c r="P196" i="35"/>
  <c r="P186" i="35"/>
  <c r="P278" i="35"/>
  <c r="P270" i="35"/>
  <c r="P262" i="35"/>
  <c r="P254" i="35"/>
  <c r="P245" i="35"/>
  <c r="P234" i="35"/>
  <c r="P226" i="35"/>
  <c r="P218" i="35"/>
  <c r="P214" i="35"/>
  <c r="P206" i="35"/>
  <c r="P197" i="35"/>
  <c r="P187" i="35"/>
  <c r="P179" i="35"/>
  <c r="P271" i="35"/>
  <c r="P263" i="35"/>
  <c r="P255" i="35"/>
  <c r="P246" i="35"/>
  <c r="P235" i="35"/>
  <c r="P227" i="35"/>
  <c r="P219" i="35"/>
  <c r="P215" i="35"/>
  <c r="P207" i="35"/>
  <c r="P198" i="35"/>
  <c r="P178" i="35"/>
  <c r="P162" i="35"/>
  <c r="P152" i="35"/>
  <c r="P144" i="35"/>
  <c r="P136" i="35"/>
  <c r="P128" i="35"/>
  <c r="P119" i="35"/>
  <c r="P112" i="35"/>
  <c r="P104" i="35"/>
  <c r="P171" i="35"/>
  <c r="P163" i="35"/>
  <c r="P153" i="35"/>
  <c r="P145" i="35"/>
  <c r="P137" i="35"/>
  <c r="P129" i="35"/>
  <c r="P120" i="35"/>
  <c r="P113" i="35"/>
  <c r="P105" i="35"/>
  <c r="P96" i="35"/>
  <c r="P188" i="35"/>
  <c r="P172" i="35"/>
  <c r="P164" i="35"/>
  <c r="P154" i="35"/>
  <c r="P146" i="35"/>
  <c r="P138" i="35"/>
  <c r="P130" i="35"/>
  <c r="P121" i="35"/>
  <c r="P114" i="35"/>
  <c r="P106" i="35"/>
  <c r="P97" i="35"/>
  <c r="P89" i="35"/>
  <c r="P173" i="35"/>
  <c r="P165" i="35"/>
  <c r="P156" i="35"/>
  <c r="P147" i="35"/>
  <c r="P139" i="35"/>
  <c r="P131" i="35"/>
  <c r="P122" i="35"/>
  <c r="P115" i="35"/>
  <c r="P107" i="35"/>
  <c r="P98" i="35"/>
  <c r="P90" i="35"/>
  <c r="P174" i="35"/>
  <c r="P166" i="35"/>
  <c r="P157" i="35"/>
  <c r="P148" i="35"/>
  <c r="P140" i="35"/>
  <c r="P132" i="35"/>
  <c r="P123" i="35"/>
  <c r="P108" i="35"/>
  <c r="P99" i="35"/>
  <c r="P91" i="35"/>
  <c r="P83" i="35"/>
  <c r="P182" i="35"/>
  <c r="P175" i="35"/>
  <c r="P167" i="35"/>
  <c r="P158" i="35"/>
  <c r="P149" i="35"/>
  <c r="P141" i="35"/>
  <c r="P133" i="35"/>
  <c r="P125" i="35"/>
  <c r="P116" i="35"/>
  <c r="P109" i="35"/>
  <c r="P100" i="35"/>
  <c r="P92" i="35"/>
  <c r="P84" i="35"/>
  <c r="P176" i="35"/>
  <c r="P168" i="35"/>
  <c r="P159" i="35"/>
  <c r="P150" i="35"/>
  <c r="P142" i="35"/>
  <c r="P134" i="35"/>
  <c r="P126" i="35"/>
  <c r="P117" i="35"/>
  <c r="P110" i="35"/>
  <c r="P101" i="35"/>
  <c r="P191" i="35"/>
  <c r="P177" i="35"/>
  <c r="P160" i="35"/>
  <c r="P151" i="35"/>
  <c r="P143" i="35"/>
  <c r="P135" i="35"/>
  <c r="P127" i="35"/>
  <c r="P118" i="35"/>
  <c r="P111" i="35"/>
  <c r="P103" i="35"/>
  <c r="P63" i="35"/>
  <c r="P52" i="35"/>
  <c r="P44" i="35"/>
  <c r="P35" i="35"/>
  <c r="P36" i="35"/>
  <c r="P65" i="35"/>
  <c r="P55" i="35"/>
  <c r="P45" i="35"/>
  <c r="P26" i="35"/>
  <c r="P66" i="35"/>
  <c r="P56" i="35"/>
  <c r="P46" i="35"/>
  <c r="P37" i="35"/>
  <c r="P67" i="35"/>
  <c r="P58" i="35"/>
  <c r="P47" i="35"/>
  <c r="P38" i="35"/>
  <c r="P27" i="35"/>
  <c r="P28" i="35"/>
  <c r="P68" i="35"/>
  <c r="P59" i="35"/>
  <c r="P48" i="35"/>
  <c r="P39" i="35"/>
  <c r="P29" i="35"/>
  <c r="P80" i="35"/>
  <c r="P69" i="35"/>
  <c r="P60" i="35"/>
  <c r="P49" i="35"/>
  <c r="P40" i="35"/>
  <c r="P85" i="35"/>
  <c r="P81" i="35"/>
  <c r="P70" i="35"/>
  <c r="P61" i="35"/>
  <c r="P50" i="35"/>
  <c r="P41" i="35"/>
  <c r="P30" i="35"/>
  <c r="P82" i="35"/>
  <c r="P71" i="35"/>
  <c r="P62" i="35"/>
  <c r="P51" i="35"/>
  <c r="P42" i="35"/>
  <c r="P34" i="35"/>
  <c r="P31" i="35"/>
  <c r="P32" i="35"/>
  <c r="O14" i="35" a="1"/>
  <c r="O14" i="35" s="1"/>
  <c r="O278" i="35"/>
  <c r="O270" i="35"/>
  <c r="O262" i="35"/>
  <c r="O254" i="35"/>
  <c r="O245" i="35"/>
  <c r="O234" i="35"/>
  <c r="O226" i="35"/>
  <c r="O218" i="35"/>
  <c r="O214" i="35"/>
  <c r="O206" i="35"/>
  <c r="O197" i="35"/>
  <c r="O187" i="35"/>
  <c r="O179" i="35"/>
  <c r="O171" i="35"/>
  <c r="O163" i="35"/>
  <c r="O153" i="35"/>
  <c r="O145" i="35"/>
  <c r="O137" i="35"/>
  <c r="O129" i="35"/>
  <c r="O120" i="35"/>
  <c r="O113" i="35"/>
  <c r="O105" i="35"/>
  <c r="O96" i="35"/>
  <c r="O80" i="35"/>
  <c r="O69" i="35"/>
  <c r="O60" i="35"/>
  <c r="O49" i="35"/>
  <c r="O40" i="35"/>
  <c r="O31" i="35"/>
  <c r="O277" i="35"/>
  <c r="O269" i="35"/>
  <c r="O261" i="35"/>
  <c r="O253" i="35"/>
  <c r="O244" i="35"/>
  <c r="O233" i="35"/>
  <c r="O225" i="35"/>
  <c r="O284" i="35"/>
  <c r="O205" i="35"/>
  <c r="O196" i="35"/>
  <c r="O186" i="35"/>
  <c r="O178" i="35"/>
  <c r="O162" i="35"/>
  <c r="O152" i="35"/>
  <c r="O144" i="35"/>
  <c r="O136" i="35"/>
  <c r="O128" i="35"/>
  <c r="O119" i="35"/>
  <c r="O112" i="35"/>
  <c r="O104" i="35"/>
  <c r="O68" i="35"/>
  <c r="O59" i="35"/>
  <c r="O48" i="35"/>
  <c r="O39" i="35"/>
  <c r="O30" i="35"/>
  <c r="O276" i="35"/>
  <c r="O268" i="35"/>
  <c r="O260" i="35"/>
  <c r="O252" i="35"/>
  <c r="O240" i="35"/>
  <c r="O232" i="35"/>
  <c r="O224" i="35"/>
  <c r="O204" i="35"/>
  <c r="O195" i="35"/>
  <c r="O185" i="35"/>
  <c r="O177" i="35"/>
  <c r="O160" i="35"/>
  <c r="O151" i="35"/>
  <c r="O143" i="35"/>
  <c r="O135" i="35"/>
  <c r="O127" i="35"/>
  <c r="O118" i="35"/>
  <c r="O111" i="35"/>
  <c r="O103" i="35"/>
  <c r="O67" i="35"/>
  <c r="O58" i="35"/>
  <c r="O47" i="35"/>
  <c r="O38" i="35"/>
  <c r="O29" i="35"/>
  <c r="O275" i="35"/>
  <c r="O267" i="35"/>
  <c r="O259" i="35"/>
  <c r="O250" i="35"/>
  <c r="O239" i="35"/>
  <c r="O231" i="35"/>
  <c r="O223" i="35"/>
  <c r="O212" i="35"/>
  <c r="O202" i="35"/>
  <c r="O194" i="35"/>
  <c r="O184" i="35"/>
  <c r="O176" i="35"/>
  <c r="O168" i="35"/>
  <c r="O159" i="35"/>
  <c r="O150" i="35"/>
  <c r="O142" i="35"/>
  <c r="O134" i="35"/>
  <c r="O117" i="35"/>
  <c r="O110" i="35"/>
  <c r="O101" i="35"/>
  <c r="O85" i="35"/>
  <c r="O66" i="35"/>
  <c r="O56" i="35"/>
  <c r="O46" i="35"/>
  <c r="O37" i="35"/>
  <c r="O28" i="35"/>
  <c r="O274" i="35"/>
  <c r="O266" i="35"/>
  <c r="O258" i="35"/>
  <c r="O249" i="35"/>
  <c r="O238" i="35"/>
  <c r="O230" i="35"/>
  <c r="O222" i="35"/>
  <c r="O211" i="35"/>
  <c r="O201" i="35"/>
  <c r="O192" i="35"/>
  <c r="O183" i="35"/>
  <c r="O175" i="35"/>
  <c r="O167" i="35"/>
  <c r="O158" i="35"/>
  <c r="O149" i="35"/>
  <c r="O141" i="35"/>
  <c r="O133" i="35"/>
  <c r="O116" i="35"/>
  <c r="O109" i="35"/>
  <c r="O100" i="35"/>
  <c r="O92" i="35"/>
  <c r="O84" i="35"/>
  <c r="O65" i="35"/>
  <c r="O55" i="35"/>
  <c r="O45" i="35"/>
  <c r="O36" i="35"/>
  <c r="O27" i="35"/>
  <c r="O273" i="35"/>
  <c r="O265" i="35"/>
  <c r="O257" i="35"/>
  <c r="O248" i="35"/>
  <c r="O237" i="35"/>
  <c r="O229" i="35"/>
  <c r="O221" i="35"/>
  <c r="O217" i="35"/>
  <c r="O209" i="35"/>
  <c r="O200" i="35"/>
  <c r="O191" i="35"/>
  <c r="O182" i="35"/>
  <c r="O174" i="35"/>
  <c r="O166" i="35"/>
  <c r="O157" i="35"/>
  <c r="O148" i="35"/>
  <c r="O140" i="35"/>
  <c r="O132" i="35"/>
  <c r="O108" i="35"/>
  <c r="O99" i="35"/>
  <c r="O91" i="35"/>
  <c r="O83" i="35"/>
  <c r="O63" i="35"/>
  <c r="O52" i="35"/>
  <c r="O44" i="35"/>
  <c r="O35" i="35"/>
  <c r="O26" i="35"/>
  <c r="O272" i="35"/>
  <c r="O264" i="35"/>
  <c r="O256" i="35"/>
  <c r="O247" i="35"/>
  <c r="O236" i="35"/>
  <c r="O228" i="35"/>
  <c r="O220" i="35"/>
  <c r="O216" i="35"/>
  <c r="O208" i="35"/>
  <c r="O199" i="35"/>
  <c r="O190" i="35"/>
  <c r="O173" i="35"/>
  <c r="O165" i="35"/>
  <c r="O156" i="35"/>
  <c r="O147" i="35"/>
  <c r="O139" i="35"/>
  <c r="O131" i="35"/>
  <c r="O115" i="35"/>
  <c r="O107" i="35"/>
  <c r="O98" i="35"/>
  <c r="O90" i="35"/>
  <c r="O82" i="35"/>
  <c r="O71" i="35"/>
  <c r="O62" i="35"/>
  <c r="O51" i="35"/>
  <c r="O42" i="35"/>
  <c r="O34" i="35"/>
  <c r="O271" i="35"/>
  <c r="O263" i="35"/>
  <c r="O255" i="35"/>
  <c r="O246" i="35"/>
  <c r="O235" i="35"/>
  <c r="O227" i="35"/>
  <c r="O219" i="35"/>
  <c r="O215" i="35"/>
  <c r="O207" i="35"/>
  <c r="O198" i="35"/>
  <c r="O188" i="35"/>
  <c r="O172" i="35"/>
  <c r="O164" i="35"/>
  <c r="O154" i="35"/>
  <c r="O146" i="35"/>
  <c r="O138" i="35"/>
  <c r="O130" i="35"/>
  <c r="O121" i="35"/>
  <c r="O114" i="35"/>
  <c r="O106" i="35"/>
  <c r="O97" i="35"/>
  <c r="O89" i="35"/>
  <c r="O81" i="35"/>
  <c r="O70" i="35"/>
  <c r="O61" i="35"/>
  <c r="O50" i="35"/>
  <c r="O41" i="35"/>
  <c r="O32" i="35"/>
  <c r="N13" i="35" a="1"/>
  <c r="N13" i="35" s="1"/>
  <c r="N276" i="35"/>
  <c r="N268" i="35"/>
  <c r="N260" i="35"/>
  <c r="N252" i="35"/>
  <c r="N240" i="35"/>
  <c r="N232" i="35"/>
  <c r="N224" i="35"/>
  <c r="N204" i="35"/>
  <c r="N195" i="35"/>
  <c r="N185" i="35"/>
  <c r="N177" i="35"/>
  <c r="N160" i="35"/>
  <c r="N151" i="35"/>
  <c r="N143" i="35"/>
  <c r="N135" i="35"/>
  <c r="N127" i="35"/>
  <c r="N118" i="35"/>
  <c r="N111" i="35"/>
  <c r="N103" i="35"/>
  <c r="N67" i="35"/>
  <c r="N58" i="35"/>
  <c r="N47" i="35"/>
  <c r="N38" i="35"/>
  <c r="N30" i="35"/>
  <c r="N46" i="35"/>
  <c r="N275" i="35"/>
  <c r="N267" i="35"/>
  <c r="N259" i="35"/>
  <c r="N250" i="35"/>
  <c r="N239" i="35"/>
  <c r="N231" i="35"/>
  <c r="N223" i="35"/>
  <c r="N212" i="35"/>
  <c r="N202" i="35"/>
  <c r="N194" i="35"/>
  <c r="N184" i="35"/>
  <c r="N176" i="35"/>
  <c r="N168" i="35"/>
  <c r="N159" i="35"/>
  <c r="N150" i="35"/>
  <c r="N142" i="35"/>
  <c r="N134" i="35"/>
  <c r="N126" i="35"/>
  <c r="N117" i="35"/>
  <c r="N110" i="35"/>
  <c r="N101" i="35"/>
  <c r="N274" i="35"/>
  <c r="N266" i="35"/>
  <c r="N258" i="35"/>
  <c r="N249" i="35"/>
  <c r="N238" i="35"/>
  <c r="N230" i="35"/>
  <c r="N222" i="35"/>
  <c r="N211" i="35"/>
  <c r="N201" i="35"/>
  <c r="N192" i="35"/>
  <c r="N183" i="35"/>
  <c r="N175" i="35"/>
  <c r="N167" i="35"/>
  <c r="N158" i="35"/>
  <c r="N149" i="35"/>
  <c r="N141" i="35"/>
  <c r="N133" i="35"/>
  <c r="N125" i="35"/>
  <c r="N116" i="35"/>
  <c r="N109" i="35"/>
  <c r="N100" i="35"/>
  <c r="N92" i="35"/>
  <c r="N84" i="35"/>
  <c r="N65" i="35"/>
  <c r="N55" i="35"/>
  <c r="N45" i="35"/>
  <c r="N36" i="35"/>
  <c r="N32" i="35"/>
  <c r="N48" i="35"/>
  <c r="N66" i="35"/>
  <c r="N273" i="35"/>
  <c r="N265" i="35"/>
  <c r="N257" i="35"/>
  <c r="N248" i="35"/>
  <c r="N237" i="35"/>
  <c r="N229" i="35"/>
  <c r="N221" i="35"/>
  <c r="N217" i="35"/>
  <c r="N209" i="35"/>
  <c r="N200" i="35"/>
  <c r="N191" i="35"/>
  <c r="N182" i="35"/>
  <c r="N174" i="35"/>
  <c r="N166" i="35"/>
  <c r="N157" i="35"/>
  <c r="N148" i="35"/>
  <c r="N140" i="35"/>
  <c r="N132" i="35"/>
  <c r="N123" i="35"/>
  <c r="N108" i="35"/>
  <c r="N99" i="35"/>
  <c r="N91" i="35"/>
  <c r="N83" i="35"/>
  <c r="N63" i="35"/>
  <c r="N52" i="35"/>
  <c r="N44" i="35"/>
  <c r="N35" i="35"/>
  <c r="N26" i="35"/>
  <c r="N104" i="35"/>
  <c r="N68" i="35"/>
  <c r="N85" i="35"/>
  <c r="N31" i="35"/>
  <c r="N272" i="35"/>
  <c r="N264" i="35"/>
  <c r="N256" i="35"/>
  <c r="N247" i="35"/>
  <c r="N236" i="35"/>
  <c r="N228" i="35"/>
  <c r="N220" i="35"/>
  <c r="N216" i="35"/>
  <c r="N208" i="35"/>
  <c r="N199" i="35"/>
  <c r="N190" i="35"/>
  <c r="N173" i="35"/>
  <c r="N165" i="35"/>
  <c r="N156" i="35"/>
  <c r="N147" i="35"/>
  <c r="N139" i="35"/>
  <c r="N131" i="35"/>
  <c r="N122" i="35"/>
  <c r="N115" i="35"/>
  <c r="N107" i="35"/>
  <c r="N98" i="35"/>
  <c r="N90" i="35"/>
  <c r="N82" i="35"/>
  <c r="N71" i="35"/>
  <c r="N62" i="35"/>
  <c r="N51" i="35"/>
  <c r="N42" i="35"/>
  <c r="N34" i="35"/>
  <c r="N59" i="35"/>
  <c r="N271" i="35"/>
  <c r="N263" i="35"/>
  <c r="N255" i="35"/>
  <c r="N246" i="35"/>
  <c r="N235" i="35"/>
  <c r="N227" i="35"/>
  <c r="N219" i="35"/>
  <c r="N215" i="35"/>
  <c r="N207" i="35"/>
  <c r="N198" i="35"/>
  <c r="N188" i="35"/>
  <c r="N172" i="35"/>
  <c r="N164" i="35"/>
  <c r="N154" i="35"/>
  <c r="N146" i="35"/>
  <c r="N138" i="35"/>
  <c r="N130" i="35"/>
  <c r="N121" i="35"/>
  <c r="N114" i="35"/>
  <c r="N106" i="35"/>
  <c r="N97" i="35"/>
  <c r="N89" i="35"/>
  <c r="N81" i="35"/>
  <c r="N70" i="35"/>
  <c r="N61" i="35"/>
  <c r="N50" i="35"/>
  <c r="N41" i="35"/>
  <c r="N27" i="35"/>
  <c r="N144" i="35"/>
  <c r="N128" i="35"/>
  <c r="N112" i="35"/>
  <c r="N29" i="35"/>
  <c r="N37" i="35"/>
  <c r="N278" i="35"/>
  <c r="N270" i="35"/>
  <c r="N262" i="35"/>
  <c r="N254" i="35"/>
  <c r="N245" i="35"/>
  <c r="N234" i="35"/>
  <c r="N226" i="35"/>
  <c r="N218" i="35"/>
  <c r="N214" i="35"/>
  <c r="N206" i="35"/>
  <c r="N197" i="35"/>
  <c r="N187" i="35"/>
  <c r="N179" i="35"/>
  <c r="N171" i="35"/>
  <c r="N163" i="35"/>
  <c r="N153" i="35"/>
  <c r="N145" i="35"/>
  <c r="N137" i="35"/>
  <c r="N129" i="35"/>
  <c r="N120" i="35"/>
  <c r="N113" i="35"/>
  <c r="N105" i="35"/>
  <c r="N96" i="35"/>
  <c r="N80" i="35"/>
  <c r="N69" i="35"/>
  <c r="N60" i="35"/>
  <c r="N49" i="35"/>
  <c r="N40" i="35"/>
  <c r="N28" i="35"/>
  <c r="N136" i="35"/>
  <c r="N119" i="35"/>
  <c r="N39" i="35"/>
  <c r="N56" i="35"/>
  <c r="N277" i="35"/>
  <c r="N269" i="35"/>
  <c r="N261" i="35"/>
  <c r="N253" i="35"/>
  <c r="N244" i="35"/>
  <c r="N233" i="35"/>
  <c r="N225" i="35"/>
  <c r="N284" i="35"/>
  <c r="N205" i="35"/>
  <c r="N196" i="35"/>
  <c r="N186" i="35"/>
  <c r="N178" i="35"/>
  <c r="N162" i="35"/>
  <c r="N152" i="35"/>
  <c r="U277" i="35"/>
  <c r="U269" i="35"/>
  <c r="U261" i="35"/>
  <c r="U253" i="35"/>
  <c r="U244" i="35"/>
  <c r="U233" i="35"/>
  <c r="U225" i="35"/>
  <c r="U284" i="35"/>
  <c r="U205" i="35"/>
  <c r="U196" i="35"/>
  <c r="U186" i="35"/>
  <c r="U278" i="35"/>
  <c r="U270" i="35"/>
  <c r="U262" i="35"/>
  <c r="U254" i="35"/>
  <c r="U245" i="35"/>
  <c r="U234" i="35"/>
  <c r="U226" i="35"/>
  <c r="U218" i="35"/>
  <c r="U214" i="35"/>
  <c r="U206" i="35"/>
  <c r="U197" i="35"/>
  <c r="U271" i="35"/>
  <c r="U263" i="35"/>
  <c r="U255" i="35"/>
  <c r="U246" i="35"/>
  <c r="U235" i="35"/>
  <c r="U227" i="35"/>
  <c r="U219" i="35"/>
  <c r="U215" i="35"/>
  <c r="U207" i="35"/>
  <c r="U198" i="35"/>
  <c r="U188" i="35"/>
  <c r="U272" i="35"/>
  <c r="U264" i="35"/>
  <c r="U256" i="35"/>
  <c r="U247" i="35"/>
  <c r="U236" i="35"/>
  <c r="U228" i="35"/>
  <c r="U220" i="35"/>
  <c r="U216" i="35"/>
  <c r="U208" i="35"/>
  <c r="U199" i="35"/>
  <c r="U190" i="35"/>
  <c r="U273" i="35"/>
  <c r="U265" i="35"/>
  <c r="U257" i="35"/>
  <c r="U248" i="35"/>
  <c r="U237" i="35"/>
  <c r="U229" i="35"/>
  <c r="U221" i="35"/>
  <c r="U217" i="35"/>
  <c r="U209" i="35"/>
  <c r="U200" i="35"/>
  <c r="U191" i="35"/>
  <c r="U182" i="35"/>
  <c r="U274" i="35"/>
  <c r="U266" i="35"/>
  <c r="U258" i="35"/>
  <c r="U249" i="35"/>
  <c r="U238" i="35"/>
  <c r="U230" i="35"/>
  <c r="U222" i="35"/>
  <c r="U211" i="35"/>
  <c r="U201" i="35"/>
  <c r="U192" i="35"/>
  <c r="U183" i="35"/>
  <c r="U275" i="35"/>
  <c r="U267" i="35"/>
  <c r="U259" i="35"/>
  <c r="U250" i="35"/>
  <c r="U239" i="35"/>
  <c r="U231" i="35"/>
  <c r="U223" i="35"/>
  <c r="U212" i="35"/>
  <c r="U202" i="35"/>
  <c r="U194" i="35"/>
  <c r="U184" i="35"/>
  <c r="U276" i="35"/>
  <c r="U268" i="35"/>
  <c r="U260" i="35"/>
  <c r="U252" i="35"/>
  <c r="U240" i="35"/>
  <c r="U232" i="35"/>
  <c r="U224" i="35"/>
  <c r="U204" i="35"/>
  <c r="U175" i="35"/>
  <c r="U167" i="35"/>
  <c r="U158" i="35"/>
  <c r="U149" i="35"/>
  <c r="U141" i="35"/>
  <c r="U133" i="35"/>
  <c r="U125" i="35"/>
  <c r="U116" i="35"/>
  <c r="U109" i="35"/>
  <c r="U100" i="35"/>
  <c r="U92" i="35"/>
  <c r="U84" i="35"/>
  <c r="U179" i="35"/>
  <c r="U176" i="35"/>
  <c r="U168" i="35"/>
  <c r="U159" i="35"/>
  <c r="U150" i="35"/>
  <c r="U142" i="35"/>
  <c r="U134" i="35"/>
  <c r="U126" i="35"/>
  <c r="U117" i="35"/>
  <c r="U110" i="35"/>
  <c r="U101" i="35"/>
  <c r="U85" i="35"/>
  <c r="U195" i="35"/>
  <c r="U177" i="35"/>
  <c r="U160" i="35"/>
  <c r="U151" i="35"/>
  <c r="U143" i="35"/>
  <c r="U135" i="35"/>
  <c r="U127" i="35"/>
  <c r="U118" i="35"/>
  <c r="U111" i="35"/>
  <c r="U103" i="35"/>
  <c r="U187" i="35"/>
  <c r="U178" i="35"/>
  <c r="U162" i="35"/>
  <c r="U152" i="35"/>
  <c r="U144" i="35"/>
  <c r="U136" i="35"/>
  <c r="U128" i="35"/>
  <c r="U119" i="35"/>
  <c r="U112" i="35"/>
  <c r="U104" i="35"/>
  <c r="U171" i="35"/>
  <c r="U163" i="35"/>
  <c r="U153" i="35"/>
  <c r="U145" i="35"/>
  <c r="U137" i="35"/>
  <c r="U129" i="35"/>
  <c r="U120" i="35"/>
  <c r="U113" i="35"/>
  <c r="U105" i="35"/>
  <c r="U96" i="35"/>
  <c r="U172" i="35"/>
  <c r="U164" i="35"/>
  <c r="U154" i="35"/>
  <c r="U146" i="35"/>
  <c r="U138" i="35"/>
  <c r="U130" i="35"/>
  <c r="U121" i="35"/>
  <c r="U114" i="35"/>
  <c r="U106" i="35"/>
  <c r="U97" i="35"/>
  <c r="U89" i="35"/>
  <c r="U185" i="35"/>
  <c r="U173" i="35"/>
  <c r="U165" i="35"/>
  <c r="U156" i="35"/>
  <c r="U147" i="35"/>
  <c r="U139" i="35"/>
  <c r="U131" i="35"/>
  <c r="U122" i="35"/>
  <c r="U115" i="35"/>
  <c r="U107" i="35"/>
  <c r="U174" i="35"/>
  <c r="U166" i="35"/>
  <c r="U157" i="35"/>
  <c r="U148" i="35"/>
  <c r="U140" i="35"/>
  <c r="U132" i="35"/>
  <c r="U123" i="35"/>
  <c r="U108" i="35"/>
  <c r="U99" i="35"/>
  <c r="U98" i="35"/>
  <c r="U80" i="35"/>
  <c r="U69" i="35"/>
  <c r="U60" i="35"/>
  <c r="U49" i="35"/>
  <c r="U40" i="35"/>
  <c r="U83" i="35"/>
  <c r="U81" i="35"/>
  <c r="U70" i="35"/>
  <c r="U61" i="35"/>
  <c r="U50" i="35"/>
  <c r="U41" i="35"/>
  <c r="U82" i="35"/>
  <c r="U71" i="35"/>
  <c r="U62" i="35"/>
  <c r="U51" i="35"/>
  <c r="U42" i="35"/>
  <c r="U34" i="35"/>
  <c r="U91" i="35"/>
  <c r="U63" i="35"/>
  <c r="U52" i="35"/>
  <c r="U44" i="35"/>
  <c r="U35" i="35"/>
  <c r="U90" i="35"/>
  <c r="U65" i="35"/>
  <c r="U55" i="35"/>
  <c r="U45" i="35"/>
  <c r="U36" i="35"/>
  <c r="U66" i="35"/>
  <c r="U56" i="35"/>
  <c r="U46" i="35"/>
  <c r="U37" i="35"/>
  <c r="U67" i="35"/>
  <c r="U58" i="35"/>
  <c r="U47" i="35"/>
  <c r="U38" i="35"/>
  <c r="U68" i="35"/>
  <c r="U59" i="35"/>
  <c r="U48" i="35"/>
  <c r="U39" i="35"/>
  <c r="U32" i="35"/>
  <c r="U27" i="35"/>
  <c r="U28" i="35"/>
  <c r="U29" i="35"/>
  <c r="U30" i="35"/>
  <c r="U31" i="35"/>
  <c r="U26" i="35"/>
  <c r="Q10" i="35" a="1"/>
  <c r="Q10" i="35" s="1"/>
  <c r="Q273" i="35"/>
  <c r="Q265" i="35"/>
  <c r="Q257" i="35"/>
  <c r="Q248" i="35"/>
  <c r="Q237" i="35"/>
  <c r="Q229" i="35"/>
  <c r="Q221" i="35"/>
  <c r="Q217" i="35"/>
  <c r="Q209" i="35"/>
  <c r="Q200" i="35"/>
  <c r="Q191" i="35"/>
  <c r="Q182" i="35"/>
  <c r="Q274" i="35"/>
  <c r="Q266" i="35"/>
  <c r="Q258" i="35"/>
  <c r="Q249" i="35"/>
  <c r="Q238" i="35"/>
  <c r="Q230" i="35"/>
  <c r="Q222" i="35"/>
  <c r="Q211" i="35"/>
  <c r="Q201" i="35"/>
  <c r="Q275" i="35"/>
  <c r="Q267" i="35"/>
  <c r="Q259" i="35"/>
  <c r="Q250" i="35"/>
  <c r="Q239" i="35"/>
  <c r="Q231" i="35"/>
  <c r="Q223" i="35"/>
  <c r="Q212" i="35"/>
  <c r="Q202" i="35"/>
  <c r="Q194" i="35"/>
  <c r="Q184" i="35"/>
  <c r="Q276" i="35"/>
  <c r="Q268" i="35"/>
  <c r="Q260" i="35"/>
  <c r="Q252" i="35"/>
  <c r="Q240" i="35"/>
  <c r="Q232" i="35"/>
  <c r="Q224" i="35"/>
  <c r="Q204" i="35"/>
  <c r="Q195" i="35"/>
  <c r="Q185" i="35"/>
  <c r="Q277" i="35"/>
  <c r="Q269" i="35"/>
  <c r="Q261" i="35"/>
  <c r="Q253" i="35"/>
  <c r="Q244" i="35"/>
  <c r="Q233" i="35"/>
  <c r="Q225" i="35"/>
  <c r="Q284" i="35"/>
  <c r="Q205" i="35"/>
  <c r="Q196" i="35"/>
  <c r="Q186" i="35"/>
  <c r="Q278" i="35"/>
  <c r="Q270" i="35"/>
  <c r="Q262" i="35"/>
  <c r="Q254" i="35"/>
  <c r="Q245" i="35"/>
  <c r="Q234" i="35"/>
  <c r="Q226" i="35"/>
  <c r="Q218" i="35"/>
  <c r="Q214" i="35"/>
  <c r="Q206" i="35"/>
  <c r="Q197" i="35"/>
  <c r="Q187" i="35"/>
  <c r="Q179" i="35"/>
  <c r="Q271" i="35"/>
  <c r="Q263" i="35"/>
  <c r="Q255" i="35"/>
  <c r="Q246" i="35"/>
  <c r="Q235" i="35"/>
  <c r="Q227" i="35"/>
  <c r="Q219" i="35"/>
  <c r="Q215" i="35"/>
  <c r="Q207" i="35"/>
  <c r="Q198" i="35"/>
  <c r="Q188" i="35"/>
  <c r="Q272" i="35"/>
  <c r="Q264" i="35"/>
  <c r="Q256" i="35"/>
  <c r="Q247" i="35"/>
  <c r="Q236" i="35"/>
  <c r="Q228" i="35"/>
  <c r="Q220" i="35"/>
  <c r="Q216" i="35"/>
  <c r="Q208" i="35"/>
  <c r="Q199" i="35"/>
  <c r="Q190" i="35"/>
  <c r="Q171" i="35"/>
  <c r="Q163" i="35"/>
  <c r="Q153" i="35"/>
  <c r="Q145" i="35"/>
  <c r="Q137" i="35"/>
  <c r="Q129" i="35"/>
  <c r="Q120" i="35"/>
  <c r="Q113" i="35"/>
  <c r="Q105" i="35"/>
  <c r="Q96" i="35"/>
  <c r="Q172" i="35"/>
  <c r="Q164" i="35"/>
  <c r="Q154" i="35"/>
  <c r="Q146" i="35"/>
  <c r="Q138" i="35"/>
  <c r="Q130" i="35"/>
  <c r="Q121" i="35"/>
  <c r="Q114" i="35"/>
  <c r="Q106" i="35"/>
  <c r="Q97" i="35"/>
  <c r="Q89" i="35"/>
  <c r="Q173" i="35"/>
  <c r="Q165" i="35"/>
  <c r="Q156" i="35"/>
  <c r="Q147" i="35"/>
  <c r="Q139" i="35"/>
  <c r="Q131" i="35"/>
  <c r="Q122" i="35"/>
  <c r="Q115" i="35"/>
  <c r="Q107" i="35"/>
  <c r="Q98" i="35"/>
  <c r="Q90" i="35"/>
  <c r="Q183" i="35"/>
  <c r="Q174" i="35"/>
  <c r="Q166" i="35"/>
  <c r="Q157" i="35"/>
  <c r="Q148" i="35"/>
  <c r="Q140" i="35"/>
  <c r="Q132" i="35"/>
  <c r="Q123" i="35"/>
  <c r="Q108" i="35"/>
  <c r="Q99" i="35"/>
  <c r="Q91" i="35"/>
  <c r="Q83" i="35"/>
  <c r="Q175" i="35"/>
  <c r="Q167" i="35"/>
  <c r="Q158" i="35"/>
  <c r="Q149" i="35"/>
  <c r="Q141" i="35"/>
  <c r="Q133" i="35"/>
  <c r="Q125" i="35"/>
  <c r="Q116" i="35"/>
  <c r="Q109" i="35"/>
  <c r="Q100" i="35"/>
  <c r="Q92" i="35"/>
  <c r="Q84" i="35"/>
  <c r="Q192" i="35"/>
  <c r="Q176" i="35"/>
  <c r="Q168" i="35"/>
  <c r="Q159" i="35"/>
  <c r="Q150" i="35"/>
  <c r="Q142" i="35"/>
  <c r="Q134" i="35"/>
  <c r="Q126" i="35"/>
  <c r="Q117" i="35"/>
  <c r="Q110" i="35"/>
  <c r="Q101" i="35"/>
  <c r="Q85" i="35"/>
  <c r="Q177" i="35"/>
  <c r="Q160" i="35"/>
  <c r="Q151" i="35"/>
  <c r="Q143" i="35"/>
  <c r="Q135" i="35"/>
  <c r="Q127" i="35"/>
  <c r="Q118" i="35"/>
  <c r="Q111" i="35"/>
  <c r="Q103" i="35"/>
  <c r="Q178" i="35"/>
  <c r="Q162" i="35"/>
  <c r="Q152" i="35"/>
  <c r="Q144" i="35"/>
  <c r="Q136" i="35"/>
  <c r="Q128" i="35"/>
  <c r="Q119" i="35"/>
  <c r="Q112" i="35"/>
  <c r="Q104" i="35"/>
  <c r="Q65" i="35"/>
  <c r="Q55" i="35"/>
  <c r="Q45" i="35"/>
  <c r="Q36" i="35"/>
  <c r="Q31" i="35"/>
  <c r="Q66" i="35"/>
  <c r="Q56" i="35"/>
  <c r="Q46" i="35"/>
  <c r="Q37" i="35"/>
  <c r="Q67" i="35"/>
  <c r="Q58" i="35"/>
  <c r="Q47" i="35"/>
  <c r="Q38" i="35"/>
  <c r="Q26" i="35"/>
  <c r="Q68" i="35"/>
  <c r="Q59" i="35"/>
  <c r="Q48" i="35"/>
  <c r="Q39" i="35"/>
  <c r="Q28" i="35"/>
  <c r="Q80" i="35"/>
  <c r="Q69" i="35"/>
  <c r="Q60" i="35"/>
  <c r="Q49" i="35"/>
  <c r="Q40" i="35"/>
  <c r="Q27" i="35"/>
  <c r="Q81" i="35"/>
  <c r="Q70" i="35"/>
  <c r="Q61" i="35"/>
  <c r="Q50" i="35"/>
  <c r="Q41" i="35"/>
  <c r="Q32" i="35"/>
  <c r="Q82" i="35"/>
  <c r="Q71" i="35"/>
  <c r="Q62" i="35"/>
  <c r="Q51" i="35"/>
  <c r="Q42" i="35"/>
  <c r="Q34" i="35"/>
  <c r="Q29" i="35"/>
  <c r="Q63" i="35"/>
  <c r="Q52" i="35"/>
  <c r="Q44" i="35"/>
  <c r="Q35" i="35"/>
  <c r="Q30" i="35"/>
  <c r="U11" i="35" a="1"/>
  <c r="U11" i="35" s="1"/>
  <c r="R274" i="35"/>
  <c r="R266" i="35"/>
  <c r="R258" i="35"/>
  <c r="R249" i="35"/>
  <c r="R238" i="35"/>
  <c r="R230" i="35"/>
  <c r="R222" i="35"/>
  <c r="R211" i="35"/>
  <c r="R201" i="35"/>
  <c r="R192" i="35"/>
  <c r="R183" i="35"/>
  <c r="R275" i="35"/>
  <c r="R267" i="35"/>
  <c r="R259" i="35"/>
  <c r="R250" i="35"/>
  <c r="R239" i="35"/>
  <c r="R231" i="35"/>
  <c r="R223" i="35"/>
  <c r="R212" i="35"/>
  <c r="R202" i="35"/>
  <c r="R194" i="35"/>
  <c r="R276" i="35"/>
  <c r="R268" i="35"/>
  <c r="R260" i="35"/>
  <c r="R252" i="35"/>
  <c r="R240" i="35"/>
  <c r="R232" i="35"/>
  <c r="R224" i="35"/>
  <c r="R204" i="35"/>
  <c r="R195" i="35"/>
  <c r="R185" i="35"/>
  <c r="R277" i="35"/>
  <c r="R269" i="35"/>
  <c r="R261" i="35"/>
  <c r="R253" i="35"/>
  <c r="R244" i="35"/>
  <c r="R233" i="35"/>
  <c r="R225" i="35"/>
  <c r="R284" i="35"/>
  <c r="R205" i="35"/>
  <c r="R196" i="35"/>
  <c r="R186" i="35"/>
  <c r="R278" i="35"/>
  <c r="R270" i="35"/>
  <c r="R262" i="35"/>
  <c r="R254" i="35"/>
  <c r="R245" i="35"/>
  <c r="R234" i="35"/>
  <c r="R226" i="35"/>
  <c r="R218" i="35"/>
  <c r="R214" i="35"/>
  <c r="R206" i="35"/>
  <c r="R197" i="35"/>
  <c r="R187" i="35"/>
  <c r="R179" i="35"/>
  <c r="R271" i="35"/>
  <c r="R263" i="35"/>
  <c r="R255" i="35"/>
  <c r="R246" i="35"/>
  <c r="R235" i="35"/>
  <c r="R227" i="35"/>
  <c r="R219" i="35"/>
  <c r="R215" i="35"/>
  <c r="R207" i="35"/>
  <c r="R198" i="35"/>
  <c r="R188" i="35"/>
  <c r="R272" i="35"/>
  <c r="R264" i="35"/>
  <c r="R256" i="35"/>
  <c r="R247" i="35"/>
  <c r="R236" i="35"/>
  <c r="R228" i="35"/>
  <c r="R220" i="35"/>
  <c r="R216" i="35"/>
  <c r="R208" i="35"/>
  <c r="R199" i="35"/>
  <c r="R190" i="35"/>
  <c r="R273" i="35"/>
  <c r="R265" i="35"/>
  <c r="R257" i="35"/>
  <c r="R248" i="35"/>
  <c r="R237" i="35"/>
  <c r="R229" i="35"/>
  <c r="R221" i="35"/>
  <c r="R217" i="35"/>
  <c r="R209" i="35"/>
  <c r="R200" i="35"/>
  <c r="R172" i="35"/>
  <c r="R164" i="35"/>
  <c r="R154" i="35"/>
  <c r="R146" i="35"/>
  <c r="R138" i="35"/>
  <c r="R130" i="35"/>
  <c r="R121" i="35"/>
  <c r="R114" i="35"/>
  <c r="R106" i="35"/>
  <c r="R97" i="35"/>
  <c r="R89" i="35"/>
  <c r="R184" i="35"/>
  <c r="R173" i="35"/>
  <c r="R165" i="35"/>
  <c r="R156" i="35"/>
  <c r="R147" i="35"/>
  <c r="R139" i="35"/>
  <c r="R131" i="35"/>
  <c r="R122" i="35"/>
  <c r="R115" i="35"/>
  <c r="R107" i="35"/>
  <c r="R98" i="35"/>
  <c r="R90" i="35"/>
  <c r="R174" i="35"/>
  <c r="R166" i="35"/>
  <c r="R157" i="35"/>
  <c r="R148" i="35"/>
  <c r="R140" i="35"/>
  <c r="R132" i="35"/>
  <c r="R123" i="35"/>
  <c r="R108" i="35"/>
  <c r="R99" i="35"/>
  <c r="R91" i="35"/>
  <c r="R83" i="35"/>
  <c r="R175" i="35"/>
  <c r="R167" i="35"/>
  <c r="R158" i="35"/>
  <c r="R149" i="35"/>
  <c r="R141" i="35"/>
  <c r="R133" i="35"/>
  <c r="R125" i="35"/>
  <c r="R116" i="35"/>
  <c r="R109" i="35"/>
  <c r="R100" i="35"/>
  <c r="R92" i="35"/>
  <c r="R84" i="35"/>
  <c r="R182" i="35"/>
  <c r="R176" i="35"/>
  <c r="R168" i="35"/>
  <c r="R159" i="35"/>
  <c r="R150" i="35"/>
  <c r="R142" i="35"/>
  <c r="R134" i="35"/>
  <c r="R126" i="35"/>
  <c r="R117" i="35"/>
  <c r="R110" i="35"/>
  <c r="R101" i="35"/>
  <c r="R85" i="35"/>
  <c r="R177" i="35"/>
  <c r="R160" i="35"/>
  <c r="R151" i="35"/>
  <c r="R143" i="35"/>
  <c r="R135" i="35"/>
  <c r="R127" i="35"/>
  <c r="R118" i="35"/>
  <c r="R111" i="35"/>
  <c r="R103" i="35"/>
  <c r="R191" i="35"/>
  <c r="R178" i="35"/>
  <c r="R162" i="35"/>
  <c r="R152" i="35"/>
  <c r="R144" i="35"/>
  <c r="R136" i="35"/>
  <c r="R128" i="35"/>
  <c r="R119" i="35"/>
  <c r="R112" i="35"/>
  <c r="R104" i="35"/>
  <c r="R171" i="35"/>
  <c r="R163" i="35"/>
  <c r="R153" i="35"/>
  <c r="R145" i="35"/>
  <c r="R137" i="35"/>
  <c r="R129" i="35"/>
  <c r="R120" i="35"/>
  <c r="R113" i="35"/>
  <c r="R105" i="35"/>
  <c r="R66" i="35"/>
  <c r="R56" i="35"/>
  <c r="R46" i="35"/>
  <c r="R37" i="35"/>
  <c r="R67" i="35"/>
  <c r="R58" i="35"/>
  <c r="R47" i="35"/>
  <c r="R38" i="35"/>
  <c r="R68" i="35"/>
  <c r="R59" i="35"/>
  <c r="R48" i="35"/>
  <c r="R39" i="35"/>
  <c r="R32" i="35"/>
  <c r="R31" i="35"/>
  <c r="R96" i="35"/>
  <c r="R80" i="35"/>
  <c r="R69" i="35"/>
  <c r="R60" i="35"/>
  <c r="R49" i="35"/>
  <c r="R40" i="35"/>
  <c r="R26" i="35"/>
  <c r="R34" i="35"/>
  <c r="R81" i="35"/>
  <c r="R70" i="35"/>
  <c r="R61" i="35"/>
  <c r="R50" i="35"/>
  <c r="R41" i="35"/>
  <c r="R82" i="35"/>
  <c r="R71" i="35"/>
  <c r="R62" i="35"/>
  <c r="R51" i="35"/>
  <c r="R42" i="35"/>
  <c r="R27" i="35"/>
  <c r="R63" i="35"/>
  <c r="R52" i="35"/>
  <c r="R44" i="35"/>
  <c r="R35" i="35"/>
  <c r="R28" i="35"/>
  <c r="R65" i="35"/>
  <c r="R55" i="35"/>
  <c r="R45" i="35"/>
  <c r="R36" i="35"/>
  <c r="R29" i="35"/>
  <c r="R30" i="35"/>
  <c r="M12" i="35" a="1"/>
  <c r="M12" i="35" s="1"/>
  <c r="M277" i="35"/>
  <c r="M269" i="35"/>
  <c r="M261" i="35"/>
  <c r="M253" i="35"/>
  <c r="M244" i="35"/>
  <c r="M233" i="35"/>
  <c r="M225" i="35"/>
  <c r="M284" i="35"/>
  <c r="M205" i="35"/>
  <c r="M196" i="35"/>
  <c r="M186" i="35"/>
  <c r="M176" i="35"/>
  <c r="M166" i="35"/>
  <c r="M157" i="35"/>
  <c r="M148" i="35"/>
  <c r="M140" i="35"/>
  <c r="M132" i="35"/>
  <c r="M123" i="35"/>
  <c r="M108" i="35"/>
  <c r="M99" i="35"/>
  <c r="M85" i="35"/>
  <c r="M66" i="35"/>
  <c r="M56" i="35"/>
  <c r="M46" i="35"/>
  <c r="M37" i="35"/>
  <c r="M31" i="35"/>
  <c r="M276" i="35"/>
  <c r="M268" i="35"/>
  <c r="M260" i="35"/>
  <c r="M252" i="35"/>
  <c r="M240" i="35"/>
  <c r="M232" i="35"/>
  <c r="M224" i="35"/>
  <c r="M204" i="35"/>
  <c r="M195" i="35"/>
  <c r="M185" i="35"/>
  <c r="M175" i="35"/>
  <c r="M165" i="35"/>
  <c r="M156" i="35"/>
  <c r="M147" i="35"/>
  <c r="M139" i="35"/>
  <c r="M131" i="35"/>
  <c r="M122" i="35"/>
  <c r="M115" i="35"/>
  <c r="M107" i="35"/>
  <c r="M98" i="35"/>
  <c r="M84" i="35"/>
  <c r="M65" i="35"/>
  <c r="M55" i="35"/>
  <c r="M45" i="35"/>
  <c r="M36" i="35"/>
  <c r="M32" i="35"/>
  <c r="M275" i="35"/>
  <c r="M267" i="35"/>
  <c r="M259" i="35"/>
  <c r="M250" i="35"/>
  <c r="M239" i="35"/>
  <c r="M231" i="35"/>
  <c r="M223" i="35"/>
  <c r="M212" i="35"/>
  <c r="M202" i="35"/>
  <c r="M194" i="35"/>
  <c r="M184" i="35"/>
  <c r="M174" i="35"/>
  <c r="M164" i="35"/>
  <c r="M154" i="35"/>
  <c r="M146" i="35"/>
  <c r="M138" i="35"/>
  <c r="M130" i="35"/>
  <c r="M121" i="35"/>
  <c r="M114" i="35"/>
  <c r="M106" i="35"/>
  <c r="M97" i="35"/>
  <c r="M83" i="35"/>
  <c r="M63" i="35"/>
  <c r="M52" i="35"/>
  <c r="M44" i="35"/>
  <c r="M35" i="35"/>
  <c r="M26" i="35"/>
  <c r="M274" i="35"/>
  <c r="M266" i="35"/>
  <c r="M258" i="35"/>
  <c r="M249" i="35"/>
  <c r="M238" i="35"/>
  <c r="M230" i="35"/>
  <c r="M222" i="35"/>
  <c r="M211" i="35"/>
  <c r="M201" i="35"/>
  <c r="M192" i="35"/>
  <c r="M183" i="35"/>
  <c r="M173" i="35"/>
  <c r="M163" i="35"/>
  <c r="M153" i="35"/>
  <c r="M145" i="35"/>
  <c r="M137" i="35"/>
  <c r="M129" i="35"/>
  <c r="M120" i="35"/>
  <c r="M113" i="35"/>
  <c r="M105" i="35"/>
  <c r="M96" i="35"/>
  <c r="M82" i="35"/>
  <c r="M71" i="35"/>
  <c r="M62" i="35"/>
  <c r="M51" i="35"/>
  <c r="M42" i="35"/>
  <c r="M34" i="35"/>
  <c r="M273" i="35"/>
  <c r="M265" i="35"/>
  <c r="M257" i="35"/>
  <c r="M248" i="35"/>
  <c r="M237" i="35"/>
  <c r="M229" i="35"/>
  <c r="M221" i="35"/>
  <c r="M217" i="35"/>
  <c r="M209" i="35"/>
  <c r="M200" i="35"/>
  <c r="M191" i="35"/>
  <c r="M182" i="35"/>
  <c r="M172" i="35"/>
  <c r="M162" i="35"/>
  <c r="M152" i="35"/>
  <c r="M144" i="35"/>
  <c r="M136" i="35"/>
  <c r="M128" i="35"/>
  <c r="M119" i="35"/>
  <c r="M112" i="35"/>
  <c r="M104" i="35"/>
  <c r="M92" i="35"/>
  <c r="M81" i="35"/>
  <c r="M70" i="35"/>
  <c r="M61" i="35"/>
  <c r="M50" i="35"/>
  <c r="M41" i="35"/>
  <c r="M27" i="35"/>
  <c r="M272" i="35"/>
  <c r="M264" i="35"/>
  <c r="M256" i="35"/>
  <c r="M247" i="35"/>
  <c r="M236" i="35"/>
  <c r="M228" i="35"/>
  <c r="M220" i="35"/>
  <c r="M216" i="35"/>
  <c r="M208" i="35"/>
  <c r="M199" i="35"/>
  <c r="M190" i="35"/>
  <c r="M179" i="35"/>
  <c r="M171" i="35"/>
  <c r="M160" i="35"/>
  <c r="M151" i="35"/>
  <c r="M143" i="35"/>
  <c r="M135" i="35"/>
  <c r="M127" i="35"/>
  <c r="M118" i="35"/>
  <c r="M111" i="35"/>
  <c r="M103" i="35"/>
  <c r="M91" i="35"/>
  <c r="M80" i="35"/>
  <c r="M69" i="35"/>
  <c r="M60" i="35"/>
  <c r="M49" i="35"/>
  <c r="M40" i="35"/>
  <c r="M28" i="35"/>
  <c r="M271" i="35"/>
  <c r="M263" i="35"/>
  <c r="M255" i="35"/>
  <c r="M246" i="35"/>
  <c r="M235" i="35"/>
  <c r="M227" i="35"/>
  <c r="M219" i="35"/>
  <c r="M215" i="35"/>
  <c r="M207" i="35"/>
  <c r="M198" i="35"/>
  <c r="M188" i="35"/>
  <c r="M178" i="35"/>
  <c r="M168" i="35"/>
  <c r="M159" i="35"/>
  <c r="M150" i="35"/>
  <c r="M142" i="35"/>
  <c r="M134" i="35"/>
  <c r="M126" i="35"/>
  <c r="M117" i="35"/>
  <c r="M110" i="35"/>
  <c r="M101" i="35"/>
  <c r="M90" i="35"/>
  <c r="M68" i="35"/>
  <c r="M59" i="35"/>
  <c r="M48" i="35"/>
  <c r="M39" i="35"/>
  <c r="M29" i="35"/>
  <c r="M278" i="35"/>
  <c r="M270" i="35"/>
  <c r="M262" i="35"/>
  <c r="M254" i="35"/>
  <c r="M245" i="35"/>
  <c r="M234" i="35"/>
  <c r="M226" i="35"/>
  <c r="M218" i="35"/>
  <c r="M214" i="35"/>
  <c r="M206" i="35"/>
  <c r="M197" i="35"/>
  <c r="M187" i="35"/>
  <c r="M177" i="35"/>
  <c r="M167" i="35"/>
  <c r="M158" i="35"/>
  <c r="M149" i="35"/>
  <c r="M141" i="35"/>
  <c r="M133" i="35"/>
  <c r="M125" i="35"/>
  <c r="M116" i="35"/>
  <c r="M109" i="35"/>
  <c r="M100" i="35"/>
  <c r="M89" i="35"/>
  <c r="M67" i="35"/>
  <c r="M58" i="35"/>
  <c r="M47" i="35"/>
  <c r="M38" i="35"/>
  <c r="M30" i="35"/>
  <c r="S14" i="35" a="1"/>
  <c r="S14" i="35" s="1"/>
  <c r="S275" i="35"/>
  <c r="S267" i="35"/>
  <c r="S259" i="35"/>
  <c r="S250" i="35"/>
  <c r="S239" i="35"/>
  <c r="S231" i="35"/>
  <c r="S223" i="35"/>
  <c r="S212" i="35"/>
  <c r="S202" i="35"/>
  <c r="S194" i="35"/>
  <c r="S184" i="35"/>
  <c r="S276" i="35"/>
  <c r="S268" i="35"/>
  <c r="S260" i="35"/>
  <c r="S252" i="35"/>
  <c r="S240" i="35"/>
  <c r="S232" i="35"/>
  <c r="S224" i="35"/>
  <c r="S204" i="35"/>
  <c r="S195" i="35"/>
  <c r="S277" i="35"/>
  <c r="S269" i="35"/>
  <c r="S261" i="35"/>
  <c r="S253" i="35"/>
  <c r="S244" i="35"/>
  <c r="S233" i="35"/>
  <c r="S225" i="35"/>
  <c r="S284" i="35"/>
  <c r="S205" i="35"/>
  <c r="S196" i="35"/>
  <c r="S186" i="35"/>
  <c r="S278" i="35"/>
  <c r="S270" i="35"/>
  <c r="S262" i="35"/>
  <c r="S254" i="35"/>
  <c r="S245" i="35"/>
  <c r="S234" i="35"/>
  <c r="S226" i="35"/>
  <c r="S218" i="35"/>
  <c r="S214" i="35"/>
  <c r="S206" i="35"/>
  <c r="S197" i="35"/>
  <c r="S187" i="35"/>
  <c r="S179" i="35"/>
  <c r="S271" i="35"/>
  <c r="S263" i="35"/>
  <c r="S255" i="35"/>
  <c r="S246" i="35"/>
  <c r="S235" i="35"/>
  <c r="S227" i="35"/>
  <c r="S219" i="35"/>
  <c r="S215" i="35"/>
  <c r="S207" i="35"/>
  <c r="S198" i="35"/>
  <c r="S188" i="35"/>
  <c r="S272" i="35"/>
  <c r="S264" i="35"/>
  <c r="S256" i="35"/>
  <c r="S247" i="35"/>
  <c r="S236" i="35"/>
  <c r="S228" i="35"/>
  <c r="S220" i="35"/>
  <c r="S216" i="35"/>
  <c r="S208" i="35"/>
  <c r="S199" i="35"/>
  <c r="S190" i="35"/>
  <c r="S273" i="35"/>
  <c r="S265" i="35"/>
  <c r="S257" i="35"/>
  <c r="S248" i="35"/>
  <c r="S237" i="35"/>
  <c r="S229" i="35"/>
  <c r="S221" i="35"/>
  <c r="S217" i="35"/>
  <c r="S209" i="35"/>
  <c r="S200" i="35"/>
  <c r="S191" i="35"/>
  <c r="S182" i="35"/>
  <c r="S274" i="35"/>
  <c r="S266" i="35"/>
  <c r="S258" i="35"/>
  <c r="S249" i="35"/>
  <c r="S238" i="35"/>
  <c r="S230" i="35"/>
  <c r="S222" i="35"/>
  <c r="S211" i="35"/>
  <c r="S201" i="35"/>
  <c r="S173" i="35"/>
  <c r="S165" i="35"/>
  <c r="S156" i="35"/>
  <c r="S147" i="35"/>
  <c r="S139" i="35"/>
  <c r="S131" i="35"/>
  <c r="S122" i="35"/>
  <c r="S115" i="35"/>
  <c r="S107" i="35"/>
  <c r="S98" i="35"/>
  <c r="S90" i="35"/>
  <c r="S174" i="35"/>
  <c r="S166" i="35"/>
  <c r="S157" i="35"/>
  <c r="S148" i="35"/>
  <c r="S140" i="35"/>
  <c r="S132" i="35"/>
  <c r="S123" i="35"/>
  <c r="S108" i="35"/>
  <c r="S99" i="35"/>
  <c r="S91" i="35"/>
  <c r="S83" i="35"/>
  <c r="S183" i="35"/>
  <c r="S175" i="35"/>
  <c r="S167" i="35"/>
  <c r="S158" i="35"/>
  <c r="S149" i="35"/>
  <c r="S141" i="35"/>
  <c r="S133" i="35"/>
  <c r="S125" i="35"/>
  <c r="S116" i="35"/>
  <c r="S109" i="35"/>
  <c r="S100" i="35"/>
  <c r="S92" i="35"/>
  <c r="S84" i="35"/>
  <c r="S176" i="35"/>
  <c r="S168" i="35"/>
  <c r="S159" i="35"/>
  <c r="S150" i="35"/>
  <c r="S142" i="35"/>
  <c r="S134" i="35"/>
  <c r="S126" i="35"/>
  <c r="S117" i="35"/>
  <c r="S110" i="35"/>
  <c r="S101" i="35"/>
  <c r="S85" i="35"/>
  <c r="S192" i="35"/>
  <c r="S177" i="35"/>
  <c r="S160" i="35"/>
  <c r="S151" i="35"/>
  <c r="S143" i="35"/>
  <c r="S135" i="35"/>
  <c r="S127" i="35"/>
  <c r="S118" i="35"/>
  <c r="S111" i="35"/>
  <c r="S103" i="35"/>
  <c r="S178" i="35"/>
  <c r="S162" i="35"/>
  <c r="S152" i="35"/>
  <c r="S144" i="35"/>
  <c r="S136" i="35"/>
  <c r="S128" i="35"/>
  <c r="S119" i="35"/>
  <c r="S112" i="35"/>
  <c r="S104" i="35"/>
  <c r="S171" i="35"/>
  <c r="S163" i="35"/>
  <c r="S153" i="35"/>
  <c r="S145" i="35"/>
  <c r="S137" i="35"/>
  <c r="S129" i="35"/>
  <c r="S120" i="35"/>
  <c r="S113" i="35"/>
  <c r="S105" i="35"/>
  <c r="S185" i="35"/>
  <c r="S172" i="35"/>
  <c r="S164" i="35"/>
  <c r="S154" i="35"/>
  <c r="S146" i="35"/>
  <c r="S138" i="35"/>
  <c r="S130" i="35"/>
  <c r="S121" i="35"/>
  <c r="S114" i="35"/>
  <c r="S106" i="35"/>
  <c r="S97" i="35"/>
  <c r="S67" i="35"/>
  <c r="S58" i="35"/>
  <c r="S47" i="35"/>
  <c r="S38" i="35"/>
  <c r="S29" i="35"/>
  <c r="S30" i="35"/>
  <c r="S68" i="35"/>
  <c r="S59" i="35"/>
  <c r="S48" i="35"/>
  <c r="S39" i="35"/>
  <c r="S96" i="35"/>
  <c r="S80" i="35"/>
  <c r="S69" i="35"/>
  <c r="S60" i="35"/>
  <c r="S49" i="35"/>
  <c r="S40" i="35"/>
  <c r="S31" i="35"/>
  <c r="S81" i="35"/>
  <c r="S70" i="35"/>
  <c r="S61" i="35"/>
  <c r="S50" i="35"/>
  <c r="S41" i="35"/>
  <c r="S32" i="35"/>
  <c r="S82" i="35"/>
  <c r="S71" i="35"/>
  <c r="S62" i="35"/>
  <c r="S51" i="35"/>
  <c r="S42" i="35"/>
  <c r="S34" i="35"/>
  <c r="S26" i="35"/>
  <c r="S63" i="35"/>
  <c r="S52" i="35"/>
  <c r="S44" i="35"/>
  <c r="S35" i="35"/>
  <c r="S65" i="35"/>
  <c r="S55" i="35"/>
  <c r="S45" i="35"/>
  <c r="S36" i="35"/>
  <c r="S27" i="35"/>
  <c r="S89" i="35"/>
  <c r="S66" i="35"/>
  <c r="S56" i="35"/>
  <c r="S46" i="35"/>
  <c r="S37" i="35"/>
  <c r="S28" i="35"/>
  <c r="N11" i="35" a="1"/>
  <c r="N11" i="35" s="1"/>
  <c r="P23" i="35" a="1"/>
  <c r="P23" i="35" s="1"/>
  <c r="Q7" i="35" a="1"/>
  <c r="Q7" i="35" s="1"/>
  <c r="Q9" i="35" a="1"/>
  <c r="Q9" i="35" s="1"/>
  <c r="R19" i="35" a="1"/>
  <c r="R19" i="35" s="1"/>
  <c r="R11" i="35" a="1"/>
  <c r="R11" i="35" s="1"/>
  <c r="S21" i="35" a="1"/>
  <c r="S21" i="35" s="1"/>
  <c r="S13" i="35" a="1"/>
  <c r="S13" i="35" s="1"/>
  <c r="U10" i="35" a="1"/>
  <c r="U10" i="35" s="1"/>
  <c r="O22" i="35" a="1"/>
  <c r="O22" i="35" s="1"/>
  <c r="O13" i="35" a="1"/>
  <c r="O13" i="35" s="1"/>
  <c r="P15" i="35" a="1"/>
  <c r="P15" i="35" s="1"/>
  <c r="Q17" i="35" a="1"/>
  <c r="Q17" i="35" s="1"/>
  <c r="M7" i="35" a="1"/>
  <c r="M7" i="35" s="1"/>
  <c r="M17" i="35" a="1"/>
  <c r="M17" i="35" s="1"/>
  <c r="M9" i="35" a="1"/>
  <c r="M9" i="35" s="1"/>
  <c r="N18" i="35" a="1"/>
  <c r="N18" i="35" s="1"/>
  <c r="N10" i="35" a="1"/>
  <c r="N10" i="35" s="1"/>
  <c r="O20" i="35" a="1"/>
  <c r="O20" i="35" s="1"/>
  <c r="O12" i="35" a="1"/>
  <c r="O12" i="35" s="1"/>
  <c r="P22" i="35" a="1"/>
  <c r="P22" i="35" s="1"/>
  <c r="P14" i="35" a="1"/>
  <c r="P14" i="35" s="1"/>
  <c r="Q24" i="35" a="1"/>
  <c r="Q24" i="35" s="1"/>
  <c r="Q16" i="35" a="1"/>
  <c r="Q16" i="35" s="1"/>
  <c r="Q8" i="35" a="1"/>
  <c r="Q8" i="35" s="1"/>
  <c r="R18" i="35" a="1"/>
  <c r="R18" i="35" s="1"/>
  <c r="R10" i="35" a="1"/>
  <c r="R10" i="35" s="1"/>
  <c r="S20" i="35" a="1"/>
  <c r="S20" i="35" s="1"/>
  <c r="S12" i="35" a="1"/>
  <c r="S12" i="35" s="1"/>
  <c r="U9" i="35" a="1"/>
  <c r="U9" i="35" s="1"/>
  <c r="M11" i="35" a="1"/>
  <c r="M11" i="35" s="1"/>
  <c r="M18" i="35" a="1"/>
  <c r="M18" i="35" s="1"/>
  <c r="M16" i="35" a="1"/>
  <c r="M16" i="35" s="1"/>
  <c r="N7" i="35" a="1"/>
  <c r="N7" i="35" s="1"/>
  <c r="N17" i="35" a="1"/>
  <c r="N17" i="35" s="1"/>
  <c r="N9" i="35" a="1"/>
  <c r="N9" i="35" s="1"/>
  <c r="O19" i="35" a="1"/>
  <c r="O19" i="35" s="1"/>
  <c r="O11" i="35" a="1"/>
  <c r="O11" i="35" s="1"/>
  <c r="P21" i="35" a="1"/>
  <c r="P21" i="35" s="1"/>
  <c r="P13" i="35" a="1"/>
  <c r="P13" i="35" s="1"/>
  <c r="Q23" i="35" a="1"/>
  <c r="Q23" i="35" s="1"/>
  <c r="Q15" i="35" a="1"/>
  <c r="Q15" i="35" s="1"/>
  <c r="R7" i="35" a="1"/>
  <c r="R7" i="35" s="1"/>
  <c r="R17" i="35" a="1"/>
  <c r="R17" i="35" s="1"/>
  <c r="R9" i="35" a="1"/>
  <c r="R9" i="35" s="1"/>
  <c r="S19" i="35" a="1"/>
  <c r="S19" i="35" s="1"/>
  <c r="S11" i="35" a="1"/>
  <c r="S11" i="35" s="1"/>
  <c r="U16" i="35" a="1"/>
  <c r="U16" i="35" s="1"/>
  <c r="U8" i="35" a="1"/>
  <c r="U8" i="35" s="1"/>
  <c r="N20" i="35" a="1"/>
  <c r="N20" i="35" s="1"/>
  <c r="M24" i="35" a="1"/>
  <c r="M24" i="35" s="1"/>
  <c r="M15" i="35" a="1"/>
  <c r="M15" i="35" s="1"/>
  <c r="N24" i="35" a="1"/>
  <c r="N24" i="35" s="1"/>
  <c r="N16" i="35" a="1"/>
  <c r="N16" i="35" s="1"/>
  <c r="N8" i="35" a="1"/>
  <c r="N8" i="35" s="1"/>
  <c r="O18" i="35" a="1"/>
  <c r="O18" i="35" s="1"/>
  <c r="O10" i="35" a="1"/>
  <c r="O10" i="35" s="1"/>
  <c r="P20" i="35" a="1"/>
  <c r="P20" i="35" s="1"/>
  <c r="P12" i="35" a="1"/>
  <c r="P12" i="35" s="1"/>
  <c r="Q22" i="35" a="1"/>
  <c r="Q22" i="35" s="1"/>
  <c r="Q14" i="35" a="1"/>
  <c r="Q14" i="35" s="1"/>
  <c r="R24" i="35" a="1"/>
  <c r="R24" i="35" s="1"/>
  <c r="R16" i="35" a="1"/>
  <c r="R16" i="35" s="1"/>
  <c r="R8" i="35" a="1"/>
  <c r="R8" i="35" s="1"/>
  <c r="S18" i="35" a="1"/>
  <c r="S18" i="35" s="1"/>
  <c r="S10" i="35" a="1"/>
  <c r="S10" i="35" s="1"/>
  <c r="U23" i="35" a="1"/>
  <c r="U23" i="35" s="1"/>
  <c r="U15" i="35" a="1"/>
  <c r="U15" i="35" s="1"/>
  <c r="M19" i="35" a="1"/>
  <c r="M19" i="35" s="1"/>
  <c r="O21" i="35" a="1"/>
  <c r="O21" i="35" s="1"/>
  <c r="M23" i="35" a="1"/>
  <c r="M23" i="35" s="1"/>
  <c r="M22" i="35" a="1"/>
  <c r="M22" i="35" s="1"/>
  <c r="M14" i="35" a="1"/>
  <c r="M14" i="35" s="1"/>
  <c r="N23" i="35" a="1"/>
  <c r="N23" i="35" s="1"/>
  <c r="N15" i="35" a="1"/>
  <c r="N15" i="35" s="1"/>
  <c r="O7" i="35" a="1"/>
  <c r="O7" i="35" s="1"/>
  <c r="O17" i="35" a="1"/>
  <c r="O17" i="35" s="1"/>
  <c r="O9" i="35" a="1"/>
  <c r="O9" i="35" s="1"/>
  <c r="P19" i="35" a="1"/>
  <c r="P19" i="35" s="1"/>
  <c r="P11" i="35" a="1"/>
  <c r="P11" i="35" s="1"/>
  <c r="Q21" i="35" a="1"/>
  <c r="Q21" i="35" s="1"/>
  <c r="Q13" i="35" a="1"/>
  <c r="Q13" i="35" s="1"/>
  <c r="R23" i="35" a="1"/>
  <c r="R23" i="35" s="1"/>
  <c r="R15" i="35" a="1"/>
  <c r="R15" i="35" s="1"/>
  <c r="S7" i="35" a="1"/>
  <c r="S7" i="35" s="1"/>
  <c r="S17" i="35" a="1"/>
  <c r="S17" i="35" s="1"/>
  <c r="S9" i="35" a="1"/>
  <c r="S9" i="35" s="1"/>
  <c r="U22" i="35" a="1"/>
  <c r="U22" i="35" s="1"/>
  <c r="M8" i="35" a="1"/>
  <c r="M8" i="35" s="1"/>
  <c r="M13" i="35" a="1"/>
  <c r="M13" i="35" s="1"/>
  <c r="O24" i="35" a="1"/>
  <c r="O24" i="35" s="1"/>
  <c r="O16" i="35" a="1"/>
  <c r="O16" i="35" s="1"/>
  <c r="O8" i="35" a="1"/>
  <c r="O8" i="35" s="1"/>
  <c r="P18" i="35" a="1"/>
  <c r="P18" i="35" s="1"/>
  <c r="P10" i="35" a="1"/>
  <c r="P10" i="35" s="1"/>
  <c r="Q20" i="35" a="1"/>
  <c r="Q20" i="35" s="1"/>
  <c r="Q12" i="35" a="1"/>
  <c r="Q12" i="35" s="1"/>
  <c r="R22" i="35" a="1"/>
  <c r="R22" i="35" s="1"/>
  <c r="R14" i="35" a="1"/>
  <c r="R14" i="35" s="1"/>
  <c r="S24" i="35" a="1"/>
  <c r="S24" i="35" s="1"/>
  <c r="S16" i="35" a="1"/>
  <c r="S16" i="35" s="1"/>
  <c r="S8" i="35" a="1"/>
  <c r="S8" i="35" s="1"/>
  <c r="U21" i="35" a="1"/>
  <c r="U21" i="35" s="1"/>
  <c r="U13" i="35" a="1"/>
  <c r="U13" i="35" s="1"/>
  <c r="M21" i="35" a="1"/>
  <c r="M21" i="35" s="1"/>
  <c r="N14" i="35" a="1"/>
  <c r="N14" i="35" s="1"/>
  <c r="M20" i="35" a="1"/>
  <c r="M20" i="35" s="1"/>
  <c r="N21" i="35" a="1"/>
  <c r="N21" i="35" s="1"/>
  <c r="O23" i="35" a="1"/>
  <c r="O23" i="35" s="1"/>
  <c r="O15" i="35" a="1"/>
  <c r="O15" i="35" s="1"/>
  <c r="P7" i="35" a="1"/>
  <c r="P7" i="35" s="1"/>
  <c r="P17" i="35" a="1"/>
  <c r="P17" i="35" s="1"/>
  <c r="P9" i="35" a="1"/>
  <c r="P9" i="35" s="1"/>
  <c r="Q19" i="35" a="1"/>
  <c r="Q19" i="35" s="1"/>
  <c r="Q11" i="35" a="1"/>
  <c r="Q11" i="35" s="1"/>
  <c r="R21" i="35" a="1"/>
  <c r="R21" i="35" s="1"/>
  <c r="R13" i="35" a="1"/>
  <c r="R13" i="35" s="1"/>
  <c r="S23" i="35" a="1"/>
  <c r="S23" i="35" s="1"/>
  <c r="S15" i="35" a="1"/>
  <c r="S15" i="35" s="1"/>
  <c r="U20" i="35" a="1"/>
  <c r="U20" i="35" s="1"/>
  <c r="U12" i="35" a="1"/>
  <c r="U12" i="35" s="1"/>
  <c r="P16" i="35" a="1"/>
  <c r="P16" i="35" s="1"/>
  <c r="Q18" i="35" a="1"/>
  <c r="Q18" i="35" s="1"/>
  <c r="R20" i="35" a="1"/>
  <c r="R20" i="35" s="1"/>
  <c r="R12" i="35" a="1"/>
  <c r="R12" i="35" s="1"/>
  <c r="S22" i="35" a="1"/>
  <c r="S22" i="35" s="1"/>
  <c r="C20" i="42"/>
  <c r="D20" i="42" s="1"/>
  <c r="E20" i="42"/>
  <c r="F20" i="42" s="1"/>
  <c r="E23" i="42"/>
  <c r="F23" i="42" s="1"/>
  <c r="C23" i="42"/>
  <c r="D23" i="42" s="1"/>
  <c r="E22" i="42"/>
  <c r="F22" i="42" s="1"/>
  <c r="C22" i="42"/>
  <c r="D22" i="42" s="1"/>
  <c r="E21" i="42"/>
  <c r="F21" i="42" s="1"/>
  <c r="C21" i="42"/>
  <c r="D21" i="42" s="1"/>
  <c r="E19" i="42"/>
  <c r="F19" i="42" s="1"/>
  <c r="C19" i="42"/>
  <c r="D19" i="42" s="1"/>
  <c r="E18" i="42"/>
  <c r="F18" i="42" s="1"/>
  <c r="C18" i="42"/>
  <c r="D18" i="42" s="1"/>
  <c r="E17" i="42"/>
  <c r="F17" i="42" s="1"/>
  <c r="C17" i="42"/>
  <c r="D17" i="42" s="1"/>
  <c r="E16" i="42"/>
  <c r="F16" i="42" s="1"/>
  <c r="C16" i="42"/>
  <c r="D16" i="42" s="1"/>
  <c r="E15" i="42"/>
  <c r="F15" i="42" s="1"/>
  <c r="C15" i="42"/>
  <c r="D15" i="42" s="1"/>
  <c r="E14" i="42"/>
  <c r="F14" i="42" s="1"/>
  <c r="C14" i="42"/>
  <c r="D14" i="42" s="1"/>
  <c r="E13" i="42"/>
  <c r="F13" i="42" s="1"/>
  <c r="C13" i="42"/>
  <c r="D13" i="42" s="1"/>
  <c r="E12" i="42"/>
  <c r="F12" i="42" s="1"/>
  <c r="C12" i="42"/>
  <c r="D12" i="42" s="1"/>
  <c r="E11" i="42"/>
  <c r="F11" i="42" s="1"/>
  <c r="C11" i="42"/>
  <c r="D11" i="42" s="1"/>
  <c r="E10" i="42"/>
  <c r="F10" i="42" s="1"/>
  <c r="C10" i="42"/>
  <c r="D10" i="42" s="1"/>
  <c r="E9" i="42"/>
  <c r="F9" i="42" s="1"/>
  <c r="C9" i="42"/>
  <c r="D9" i="42" s="1"/>
  <c r="E8" i="42"/>
  <c r="F8" i="42" s="1"/>
  <c r="C8" i="42"/>
  <c r="D8" i="42" s="1"/>
  <c r="E7" i="42"/>
  <c r="F7" i="42" s="1"/>
  <c r="C7" i="42"/>
  <c r="D7" i="42" s="1"/>
  <c r="I507" i="33"/>
  <c r="I506" i="33"/>
  <c r="I505" i="33"/>
  <c r="I504" i="33"/>
  <c r="I503" i="33"/>
  <c r="I502" i="33"/>
  <c r="I501" i="33"/>
  <c r="AC553" i="33"/>
  <c r="AC549" i="33"/>
  <c r="AC546" i="33"/>
  <c r="AC542" i="33"/>
  <c r="AC537" i="33"/>
  <c r="AC535" i="33"/>
  <c r="V124" i="35" s="1"/>
  <c r="H527" i="33"/>
  <c r="P282" i="37"/>
  <c r="P283" i="37"/>
  <c r="P284" i="37"/>
  <c r="P285" i="37"/>
  <c r="P286" i="37"/>
  <c r="P287" i="37"/>
  <c r="P288" i="37"/>
  <c r="P289" i="37"/>
  <c r="P290" i="37"/>
  <c r="P291" i="37"/>
  <c r="P292" i="37"/>
  <c r="P293" i="37"/>
  <c r="P294" i="37"/>
  <c r="P295" i="37"/>
  <c r="P296" i="37"/>
  <c r="F368" i="37"/>
  <c r="F367" i="37"/>
  <c r="F366" i="37"/>
  <c r="F365" i="37"/>
  <c r="F364" i="37"/>
  <c r="F363" i="37"/>
  <c r="F362" i="37"/>
  <c r="F361" i="37"/>
  <c r="F360" i="37"/>
  <c r="F359" i="37"/>
  <c r="F358" i="37"/>
  <c r="F357" i="37"/>
  <c r="F349" i="37"/>
  <c r="F350" i="37"/>
  <c r="F351" i="37"/>
  <c r="F352" i="37"/>
  <c r="F353" i="37"/>
  <c r="F348" i="37"/>
  <c r="F335" i="37"/>
  <c r="F336" i="37"/>
  <c r="F337" i="37"/>
  <c r="F338" i="37"/>
  <c r="F339" i="37"/>
  <c r="F340" i="37"/>
  <c r="F341" i="37"/>
  <c r="F342" i="37"/>
  <c r="F343" i="37"/>
  <c r="F344" i="37"/>
  <c r="F334" i="37"/>
  <c r="F323" i="37"/>
  <c r="F324" i="37"/>
  <c r="F325" i="37"/>
  <c r="F326" i="37"/>
  <c r="F327" i="37"/>
  <c r="F328" i="37"/>
  <c r="F329" i="37"/>
  <c r="F330" i="37"/>
  <c r="F322" i="37"/>
  <c r="F301" i="37"/>
  <c r="F302" i="37"/>
  <c r="F303" i="37"/>
  <c r="F304" i="37"/>
  <c r="F305" i="37"/>
  <c r="F306" i="37"/>
  <c r="F307" i="37"/>
  <c r="F308" i="37"/>
  <c r="F309" i="37"/>
  <c r="F310" i="37"/>
  <c r="F311" i="37"/>
  <c r="F312" i="37"/>
  <c r="F313" i="37"/>
  <c r="F314" i="37"/>
  <c r="F315" i="37"/>
  <c r="F316" i="37"/>
  <c r="F317" i="37"/>
  <c r="F318" i="37"/>
  <c r="F300" i="37"/>
  <c r="F277" i="37"/>
  <c r="F278" i="37"/>
  <c r="F279" i="37"/>
  <c r="F275" i="37"/>
  <c r="F276" i="37"/>
  <c r="F270" i="37"/>
  <c r="F268" i="37"/>
  <c r="F269" i="37"/>
  <c r="F267" i="37"/>
  <c r="F240" i="37"/>
  <c r="F241" i="37"/>
  <c r="F242" i="37"/>
  <c r="F243" i="37"/>
  <c r="F244" i="37"/>
  <c r="F245" i="37"/>
  <c r="F246" i="37"/>
  <c r="F247" i="37"/>
  <c r="F248" i="37"/>
  <c r="F249" i="37"/>
  <c r="F250" i="37"/>
  <c r="F251" i="37"/>
  <c r="F252" i="37"/>
  <c r="F253" i="37"/>
  <c r="F254" i="37"/>
  <c r="F255" i="37"/>
  <c r="F256" i="37"/>
  <c r="F257" i="37"/>
  <c r="F258" i="37"/>
  <c r="F259" i="37"/>
  <c r="F260" i="37"/>
  <c r="F261" i="37"/>
  <c r="F262" i="37"/>
  <c r="F239" i="37"/>
  <c r="F234" i="37"/>
  <c r="F228" i="37"/>
  <c r="F229" i="37"/>
  <c r="F223" i="37"/>
  <c r="F224" i="37"/>
  <c r="F225" i="37"/>
  <c r="F226" i="37"/>
  <c r="F227" i="37"/>
  <c r="F222" i="37"/>
  <c r="F210" i="37"/>
  <c r="F211" i="37"/>
  <c r="F212" i="37"/>
  <c r="F213" i="37"/>
  <c r="F214" i="37"/>
  <c r="F215" i="37"/>
  <c r="F216" i="37"/>
  <c r="F217" i="37"/>
  <c r="F218" i="37"/>
  <c r="F209" i="37"/>
  <c r="F205" i="37"/>
  <c r="F204" i="37"/>
  <c r="F203" i="37"/>
  <c r="F202" i="37"/>
  <c r="F201" i="37"/>
  <c r="F200" i="37"/>
  <c r="F199" i="37"/>
  <c r="F198" i="37"/>
  <c r="F197" i="37"/>
  <c r="F196" i="37"/>
  <c r="F192" i="37"/>
  <c r="F171" i="37"/>
  <c r="F172" i="37"/>
  <c r="F173" i="37"/>
  <c r="F174" i="37"/>
  <c r="F175" i="37"/>
  <c r="F176" i="37"/>
  <c r="F177" i="37"/>
  <c r="F178" i="37"/>
  <c r="F179" i="37"/>
  <c r="F180" i="37"/>
  <c r="F181" i="37"/>
  <c r="F182" i="37"/>
  <c r="F183" i="37"/>
  <c r="F184" i="37"/>
  <c r="F185" i="37"/>
  <c r="F186" i="37"/>
  <c r="F187" i="37"/>
  <c r="F188" i="37"/>
  <c r="F170" i="37"/>
  <c r="F163" i="37"/>
  <c r="F164" i="37"/>
  <c r="F165" i="37"/>
  <c r="F166" i="37"/>
  <c r="F162" i="37"/>
  <c r="F155" i="37"/>
  <c r="F147" i="37"/>
  <c r="F146" i="37"/>
  <c r="F145" i="37"/>
  <c r="F144" i="37"/>
  <c r="F143" i="37"/>
  <c r="F142" i="37"/>
  <c r="F148" i="37"/>
  <c r="F150" i="37"/>
  <c r="F151" i="37"/>
  <c r="F152" i="37"/>
  <c r="F153" i="37"/>
  <c r="F154" i="37"/>
  <c r="F156" i="37"/>
  <c r="F157" i="37"/>
  <c r="F158" i="37"/>
  <c r="F159" i="37"/>
  <c r="F141" i="37"/>
  <c r="F140" i="37"/>
  <c r="F139" i="37"/>
  <c r="F138" i="37"/>
  <c r="F137" i="37"/>
  <c r="F136" i="37"/>
  <c r="F135" i="37"/>
  <c r="F134" i="37"/>
  <c r="F133" i="37"/>
  <c r="F132" i="37"/>
  <c r="F131" i="37"/>
  <c r="F128" i="37"/>
  <c r="F127" i="37"/>
  <c r="F126" i="37"/>
  <c r="F125" i="37"/>
  <c r="F124" i="37"/>
  <c r="F123" i="37"/>
  <c r="F122" i="37"/>
  <c r="F121" i="37"/>
  <c r="F120" i="37"/>
  <c r="F119" i="37"/>
  <c r="F118" i="37"/>
  <c r="F117" i="37"/>
  <c r="F112" i="37"/>
  <c r="F111" i="37"/>
  <c r="F110" i="37"/>
  <c r="F109" i="37"/>
  <c r="F108" i="37"/>
  <c r="F107" i="37"/>
  <c r="F106" i="37"/>
  <c r="F102" i="37"/>
  <c r="F101" i="37"/>
  <c r="F100" i="37"/>
  <c r="F99" i="37"/>
  <c r="F98" i="37"/>
  <c r="F97" i="37"/>
  <c r="F96" i="37"/>
  <c r="F91" i="37"/>
  <c r="F64" i="37"/>
  <c r="F63" i="37"/>
  <c r="F62" i="37"/>
  <c r="F61" i="37"/>
  <c r="F60" i="37"/>
  <c r="F86" i="37"/>
  <c r="F81" i="37"/>
  <c r="F80" i="37"/>
  <c r="F75" i="37"/>
  <c r="F74" i="37"/>
  <c r="F73" i="37"/>
  <c r="F72" i="37"/>
  <c r="F71" i="37"/>
  <c r="F70" i="37"/>
  <c r="F55" i="37"/>
  <c r="F54" i="37"/>
  <c r="F53" i="37"/>
  <c r="F52" i="37"/>
  <c r="F50" i="37"/>
  <c r="F43" i="37"/>
  <c r="F46" i="37"/>
  <c r="F45" i="37"/>
  <c r="F44" i="37"/>
  <c r="F41" i="37"/>
  <c r="F37" i="37"/>
  <c r="F36" i="37"/>
  <c r="F35" i="37"/>
  <c r="F34" i="37"/>
  <c r="F33" i="37"/>
  <c r="F32" i="37"/>
  <c r="F27" i="37"/>
  <c r="F26" i="37"/>
  <c r="F25" i="37"/>
  <c r="T124" i="35" l="1"/>
  <c r="P57" i="32"/>
  <c r="H568" i="33"/>
  <c r="G89" i="10" a="1"/>
  <c r="G87" i="10" a="1"/>
  <c r="G85" i="10" a="1"/>
  <c r="G88" i="10" a="1"/>
  <c r="G90" i="10" a="1"/>
  <c r="G84" i="10" a="1"/>
  <c r="G102" i="10" a="1"/>
  <c r="G86" i="10" a="1"/>
  <c r="G17" i="42"/>
  <c r="H17" i="42" s="1"/>
  <c r="F89" i="10" a="1"/>
  <c r="F89" i="10" s="1"/>
  <c r="F87" i="10" a="1"/>
  <c r="F87" i="10" s="1"/>
  <c r="F88" i="10" a="1"/>
  <c r="F88" i="10" s="1"/>
  <c r="F85" i="10" a="1"/>
  <c r="F90" i="10" a="1"/>
  <c r="F90" i="10" s="1"/>
  <c r="F102" i="10" a="1"/>
  <c r="F102" i="10" s="1"/>
  <c r="F86" i="10" a="1"/>
  <c r="F86" i="10" s="1"/>
  <c r="F84" i="10" a="1"/>
  <c r="F84" i="10" s="1"/>
  <c r="H84" i="10" a="1"/>
  <c r="H88" i="10" a="1"/>
  <c r="H89" i="10" a="1"/>
  <c r="H87" i="10" a="1"/>
  <c r="H85" i="10" a="1"/>
  <c r="H85" i="10" s="1"/>
  <c r="H90" i="10" a="1"/>
  <c r="H102" i="10" a="1"/>
  <c r="H102" i="10" s="1"/>
  <c r="H86" i="10" a="1"/>
  <c r="I84" i="10" a="1"/>
  <c r="I89" i="10" a="1"/>
  <c r="I87" i="10" a="1"/>
  <c r="I85" i="10" a="1"/>
  <c r="I90" i="10" a="1"/>
  <c r="I86" i="10" a="1"/>
  <c r="I88" i="10" a="1"/>
  <c r="I102" i="10" a="1"/>
  <c r="F85" i="10"/>
  <c r="G87" i="10"/>
  <c r="G85" i="10"/>
  <c r="G89" i="10"/>
  <c r="G86" i="10"/>
  <c r="G90" i="10"/>
  <c r="G102" i="10"/>
  <c r="G84" i="10"/>
  <c r="G88" i="10"/>
  <c r="M90" i="10"/>
  <c r="M84" i="10"/>
  <c r="M88" i="10"/>
  <c r="M85" i="10"/>
  <c r="M86" i="10"/>
  <c r="M87" i="10"/>
  <c r="M102" i="10"/>
  <c r="M89" i="10"/>
  <c r="T102" i="10"/>
  <c r="T89" i="10"/>
  <c r="T90" i="10"/>
  <c r="T84" i="10"/>
  <c r="T85" i="10"/>
  <c r="T86" i="10"/>
  <c r="T87" i="10"/>
  <c r="T88" i="10"/>
  <c r="K102" i="10"/>
  <c r="K89" i="10"/>
  <c r="K90" i="10"/>
  <c r="K84" i="10"/>
  <c r="K85" i="10"/>
  <c r="K86" i="10"/>
  <c r="K87" i="10"/>
  <c r="K88" i="10"/>
  <c r="N90" i="10"/>
  <c r="N84" i="10"/>
  <c r="N85" i="10"/>
  <c r="N86" i="10"/>
  <c r="N87" i="10"/>
  <c r="N88" i="10"/>
  <c r="N102" i="10"/>
  <c r="N89" i="10"/>
  <c r="O102" i="10"/>
  <c r="O89" i="10"/>
  <c r="O90" i="10"/>
  <c r="O84" i="10"/>
  <c r="O85" i="10"/>
  <c r="O86" i="10"/>
  <c r="O87" i="10"/>
  <c r="O88" i="10"/>
  <c r="P102" i="10"/>
  <c r="P89" i="10"/>
  <c r="P85" i="10"/>
  <c r="P88" i="10"/>
  <c r="P90" i="10"/>
  <c r="P84" i="10"/>
  <c r="P86" i="10"/>
  <c r="P87" i="10"/>
  <c r="U84" i="10"/>
  <c r="U85" i="10"/>
  <c r="U86" i="10"/>
  <c r="U87" i="10"/>
  <c r="U102" i="10"/>
  <c r="U89" i="10"/>
  <c r="U90" i="10"/>
  <c r="U88" i="10"/>
  <c r="Q84" i="10"/>
  <c r="Q88" i="10"/>
  <c r="Q87" i="10"/>
  <c r="Q89" i="10"/>
  <c r="Q102" i="10"/>
  <c r="Q90" i="10"/>
  <c r="Q86" i="10"/>
  <c r="Q85" i="10"/>
  <c r="R6" i="10" a="1"/>
  <c r="R6" i="10" s="1"/>
  <c r="R7" i="10" a="1"/>
  <c r="R7" i="10" s="1"/>
  <c r="R5" i="10" a="1"/>
  <c r="R5" i="10" s="1"/>
  <c r="R88" i="10"/>
  <c r="R102" i="10"/>
  <c r="R89" i="10"/>
  <c r="R90" i="10"/>
  <c r="R87" i="10"/>
  <c r="R84" i="10"/>
  <c r="R85" i="10"/>
  <c r="R86" i="10"/>
  <c r="J102" i="10"/>
  <c r="J89" i="10"/>
  <c r="J90" i="10"/>
  <c r="J84" i="10"/>
  <c r="J85" i="10"/>
  <c r="J86" i="10"/>
  <c r="J87" i="10"/>
  <c r="J88" i="10"/>
  <c r="L85" i="10"/>
  <c r="L86" i="10"/>
  <c r="L87" i="10"/>
  <c r="L88" i="10"/>
  <c r="L102" i="10"/>
  <c r="L89" i="10"/>
  <c r="L90" i="10"/>
  <c r="L84" i="10"/>
  <c r="H90" i="10"/>
  <c r="H86" i="10"/>
  <c r="H89" i="10"/>
  <c r="H84" i="10"/>
  <c r="H87" i="10"/>
  <c r="H88" i="10"/>
  <c r="I88" i="10"/>
  <c r="I85" i="10"/>
  <c r="I89" i="10"/>
  <c r="I102" i="10"/>
  <c r="I84" i="10"/>
  <c r="I90" i="10"/>
  <c r="I87" i="10"/>
  <c r="I86" i="10"/>
  <c r="S102" i="10"/>
  <c r="S89" i="10"/>
  <c r="S90" i="10"/>
  <c r="S84" i="10"/>
  <c r="S85" i="10"/>
  <c r="S86" i="10"/>
  <c r="S87" i="10"/>
  <c r="S88" i="10"/>
  <c r="V289" i="35"/>
  <c r="V241" i="35" a="1"/>
  <c r="V241" i="35" s="1"/>
  <c r="V286" i="35"/>
  <c r="V287" i="35"/>
  <c r="V281" i="35"/>
  <c r="V283" i="35" a="1"/>
  <c r="V283" i="35" s="1"/>
  <c r="V282" i="35" a="1"/>
  <c r="V282" i="35" s="1"/>
  <c r="V242" i="35"/>
  <c r="V243" i="35"/>
  <c r="V285" i="35"/>
  <c r="T282" i="35" a="1"/>
  <c r="T282" i="35" s="1"/>
  <c r="T285" i="35"/>
  <c r="T283" i="35" a="1"/>
  <c r="T283" i="35" s="1"/>
  <c r="T286" i="35"/>
  <c r="T241" i="35" a="1"/>
  <c r="T241" i="35" s="1"/>
  <c r="T242" i="35"/>
  <c r="T289" i="35"/>
  <c r="T243" i="35"/>
  <c r="T281" i="35"/>
  <c r="T287" i="35"/>
  <c r="V73" i="35"/>
  <c r="V77" i="35"/>
  <c r="V74" i="35"/>
  <c r="V72" i="35"/>
  <c r="T75" i="35"/>
  <c r="T72" i="35"/>
  <c r="T74" i="35"/>
  <c r="T77" i="35"/>
  <c r="T73" i="35"/>
  <c r="T76" i="35"/>
  <c r="V75" i="35"/>
  <c r="V76" i="35"/>
  <c r="V13" i="35" a="1"/>
  <c r="V13" i="35" s="1"/>
  <c r="V40" i="35"/>
  <c r="V48" i="35"/>
  <c r="V30" i="35"/>
  <c r="V44" i="35"/>
  <c r="V62" i="35"/>
  <c r="V81" i="35"/>
  <c r="V149" i="35"/>
  <c r="V123" i="35"/>
  <c r="V90" i="35"/>
  <c r="V156" i="35"/>
  <c r="V130" i="35"/>
  <c r="V96" i="35"/>
  <c r="V163" i="35"/>
  <c r="V136" i="35"/>
  <c r="V103" i="35"/>
  <c r="V117" i="35"/>
  <c r="V205" i="35"/>
  <c r="V269" i="35"/>
  <c r="V232" i="35"/>
  <c r="V202" i="35"/>
  <c r="V267" i="35"/>
  <c r="V230" i="35"/>
  <c r="V200" i="35"/>
  <c r="V265" i="35"/>
  <c r="V228" i="35"/>
  <c r="V215" i="35"/>
  <c r="V179" i="35"/>
  <c r="V245" i="35"/>
  <c r="V49" i="35"/>
  <c r="V59" i="35"/>
  <c r="V32" i="35"/>
  <c r="V36" i="35"/>
  <c r="V52" i="35"/>
  <c r="V71" i="35"/>
  <c r="V83" i="35"/>
  <c r="V158" i="35"/>
  <c r="V132" i="35"/>
  <c r="V98" i="35"/>
  <c r="V165" i="35"/>
  <c r="V138" i="35"/>
  <c r="V105" i="35"/>
  <c r="V171" i="35"/>
  <c r="V144" i="35"/>
  <c r="V111" i="35"/>
  <c r="V177" i="35"/>
  <c r="V126" i="35"/>
  <c r="V277" i="35"/>
  <c r="V240" i="35"/>
  <c r="V212" i="35"/>
  <c r="V275" i="35"/>
  <c r="V238" i="35"/>
  <c r="V209" i="35"/>
  <c r="V273" i="35"/>
  <c r="V236" i="35"/>
  <c r="V219" i="35"/>
  <c r="V187" i="35"/>
  <c r="V254" i="35"/>
  <c r="V60" i="35"/>
  <c r="V68" i="35"/>
  <c r="V31" i="35"/>
  <c r="V45" i="35"/>
  <c r="V63" i="35"/>
  <c r="V92" i="35"/>
  <c r="V100" i="35"/>
  <c r="V167" i="35"/>
  <c r="V140" i="35"/>
  <c r="V107" i="35"/>
  <c r="V173" i="35"/>
  <c r="V146" i="35"/>
  <c r="V113" i="35"/>
  <c r="V152" i="35"/>
  <c r="V118" i="35"/>
  <c r="V188" i="35"/>
  <c r="V134" i="35"/>
  <c r="V284" i="35"/>
  <c r="V185" i="35"/>
  <c r="V252" i="35"/>
  <c r="V183" i="35"/>
  <c r="V249" i="35"/>
  <c r="V217" i="35"/>
  <c r="V247" i="35"/>
  <c r="V227" i="35"/>
  <c r="V197" i="35"/>
  <c r="V262" i="35"/>
  <c r="V69" i="35"/>
  <c r="V37" i="35"/>
  <c r="V55" i="35"/>
  <c r="V27" i="35"/>
  <c r="V109" i="35"/>
  <c r="V175" i="35"/>
  <c r="V148" i="35"/>
  <c r="V115" i="35"/>
  <c r="V89" i="35"/>
  <c r="V154" i="35"/>
  <c r="V120" i="35"/>
  <c r="V162" i="35"/>
  <c r="V127" i="35"/>
  <c r="V196" i="35"/>
  <c r="V142" i="35"/>
  <c r="V225" i="35"/>
  <c r="V195" i="35"/>
  <c r="V260" i="35"/>
  <c r="V223" i="35"/>
  <c r="V192" i="35"/>
  <c r="V258" i="35"/>
  <c r="V221" i="35"/>
  <c r="V190" i="35"/>
  <c r="V256" i="35"/>
  <c r="V235" i="35"/>
  <c r="V206" i="35"/>
  <c r="V270" i="35"/>
  <c r="V80" i="35"/>
  <c r="V38" i="35"/>
  <c r="V46" i="35"/>
  <c r="V65" i="35"/>
  <c r="V91" i="35"/>
  <c r="V41" i="35"/>
  <c r="V116" i="35"/>
  <c r="V157" i="35"/>
  <c r="V122" i="35"/>
  <c r="V97" i="35"/>
  <c r="V164" i="35"/>
  <c r="V129" i="35"/>
  <c r="V104" i="35"/>
  <c r="V135" i="35"/>
  <c r="V85" i="35"/>
  <c r="V150" i="35"/>
  <c r="V233" i="35"/>
  <c r="V204" i="35"/>
  <c r="V268" i="35"/>
  <c r="V231" i="35"/>
  <c r="V201" i="35"/>
  <c r="V266" i="35"/>
  <c r="V229" i="35"/>
  <c r="V199" i="35"/>
  <c r="V264" i="35"/>
  <c r="V246" i="35"/>
  <c r="V214" i="35"/>
  <c r="V278" i="35"/>
  <c r="V84" i="35"/>
  <c r="V47" i="35"/>
  <c r="V56" i="35"/>
  <c r="V34" i="35"/>
  <c r="V50" i="35"/>
  <c r="V125" i="35"/>
  <c r="V99" i="35"/>
  <c r="V166" i="35"/>
  <c r="V131" i="35"/>
  <c r="V106" i="35"/>
  <c r="V172" i="35"/>
  <c r="V137" i="35"/>
  <c r="V112" i="35"/>
  <c r="V178" i="35"/>
  <c r="V143" i="35"/>
  <c r="V159" i="35"/>
  <c r="V244" i="35"/>
  <c r="V276" i="35"/>
  <c r="V239" i="35"/>
  <c r="V211" i="35"/>
  <c r="V274" i="35"/>
  <c r="V237" i="35"/>
  <c r="V208" i="35"/>
  <c r="V272" i="35"/>
  <c r="V255" i="35"/>
  <c r="V218" i="35"/>
  <c r="V26" i="35"/>
  <c r="V58" i="35"/>
  <c r="V66" i="35"/>
  <c r="V29" i="35"/>
  <c r="V42" i="35"/>
  <c r="V61" i="35"/>
  <c r="V133" i="35"/>
  <c r="V108" i="35"/>
  <c r="V174" i="35"/>
  <c r="V139" i="35"/>
  <c r="V114" i="35"/>
  <c r="V186" i="35"/>
  <c r="V145" i="35"/>
  <c r="V119" i="35"/>
  <c r="V151" i="35"/>
  <c r="V101" i="35"/>
  <c r="V168" i="35"/>
  <c r="V253" i="35"/>
  <c r="V184" i="35"/>
  <c r="V250" i="35"/>
  <c r="V182" i="35"/>
  <c r="V248" i="35"/>
  <c r="V216" i="35"/>
  <c r="V198" i="35"/>
  <c r="V263" i="35"/>
  <c r="V226" i="35"/>
  <c r="T276" i="35"/>
  <c r="T268" i="35"/>
  <c r="T260" i="35"/>
  <c r="T252" i="35"/>
  <c r="T240" i="35"/>
  <c r="T232" i="35"/>
  <c r="T224" i="35"/>
  <c r="T204" i="35"/>
  <c r="T195" i="35"/>
  <c r="T185" i="35"/>
  <c r="T277" i="35"/>
  <c r="T269" i="35"/>
  <c r="T261" i="35"/>
  <c r="T253" i="35"/>
  <c r="T244" i="35"/>
  <c r="T233" i="35"/>
  <c r="T225" i="35"/>
  <c r="T284" i="35"/>
  <c r="T205" i="35"/>
  <c r="T196" i="35"/>
  <c r="T278" i="35"/>
  <c r="T270" i="35"/>
  <c r="T262" i="35"/>
  <c r="T254" i="35"/>
  <c r="T245" i="35"/>
  <c r="T234" i="35"/>
  <c r="T226" i="35"/>
  <c r="T218" i="35"/>
  <c r="T214" i="35"/>
  <c r="T206" i="35"/>
  <c r="T197" i="35"/>
  <c r="T187" i="35"/>
  <c r="T179" i="35"/>
  <c r="T271" i="35"/>
  <c r="T263" i="35"/>
  <c r="T255" i="35"/>
  <c r="T246" i="35"/>
  <c r="T235" i="35"/>
  <c r="T227" i="35"/>
  <c r="T219" i="35"/>
  <c r="T215" i="35"/>
  <c r="T207" i="35"/>
  <c r="T198" i="35"/>
  <c r="T188" i="35"/>
  <c r="T272" i="35"/>
  <c r="T264" i="35"/>
  <c r="T256" i="35"/>
  <c r="T247" i="35"/>
  <c r="T236" i="35"/>
  <c r="T228" i="35"/>
  <c r="T220" i="35"/>
  <c r="T216" i="35"/>
  <c r="T208" i="35"/>
  <c r="T199" i="35"/>
  <c r="T190" i="35"/>
  <c r="T273" i="35"/>
  <c r="T265" i="35"/>
  <c r="T257" i="35"/>
  <c r="T248" i="35"/>
  <c r="T237" i="35"/>
  <c r="T229" i="35"/>
  <c r="T221" i="35"/>
  <c r="T217" i="35"/>
  <c r="T209" i="35"/>
  <c r="T200" i="35"/>
  <c r="T191" i="35"/>
  <c r="T182" i="35"/>
  <c r="T274" i="35"/>
  <c r="T266" i="35"/>
  <c r="T258" i="35"/>
  <c r="T249" i="35"/>
  <c r="T238" i="35"/>
  <c r="T230" i="35"/>
  <c r="T222" i="35"/>
  <c r="T211" i="35"/>
  <c r="T201" i="35"/>
  <c r="T192" i="35"/>
  <c r="T183" i="35"/>
  <c r="T275" i="35"/>
  <c r="T267" i="35"/>
  <c r="T259" i="35"/>
  <c r="T250" i="35"/>
  <c r="T239" i="35"/>
  <c r="T231" i="35"/>
  <c r="T223" i="35"/>
  <c r="T212" i="35"/>
  <c r="T202" i="35"/>
  <c r="T184" i="35"/>
  <c r="T174" i="35"/>
  <c r="T166" i="35"/>
  <c r="T157" i="35"/>
  <c r="T148" i="35"/>
  <c r="T140" i="35"/>
  <c r="T132" i="35"/>
  <c r="T123" i="35"/>
  <c r="T108" i="35"/>
  <c r="T99" i="35"/>
  <c r="T91" i="35"/>
  <c r="T83" i="35"/>
  <c r="T175" i="35"/>
  <c r="T167" i="35"/>
  <c r="T158" i="35"/>
  <c r="T149" i="35"/>
  <c r="T141" i="35"/>
  <c r="T133" i="35"/>
  <c r="T125" i="35"/>
  <c r="T116" i="35"/>
  <c r="T109" i="35"/>
  <c r="T100" i="35"/>
  <c r="T92" i="35"/>
  <c r="T84" i="35"/>
  <c r="T176" i="35"/>
  <c r="T168" i="35"/>
  <c r="T159" i="35"/>
  <c r="T150" i="35"/>
  <c r="T142" i="35"/>
  <c r="T134" i="35"/>
  <c r="T126" i="35"/>
  <c r="T117" i="35"/>
  <c r="T110" i="35"/>
  <c r="T101" i="35"/>
  <c r="T85" i="35"/>
  <c r="T194" i="35"/>
  <c r="T177" i="35"/>
  <c r="T160" i="35"/>
  <c r="T151" i="35"/>
  <c r="T143" i="35"/>
  <c r="T135" i="35"/>
  <c r="T127" i="35"/>
  <c r="T118" i="35"/>
  <c r="T111" i="35"/>
  <c r="T103" i="35"/>
  <c r="T178" i="35"/>
  <c r="T162" i="35"/>
  <c r="T152" i="35"/>
  <c r="T144" i="35"/>
  <c r="T136" i="35"/>
  <c r="T128" i="35"/>
  <c r="T119" i="35"/>
  <c r="T112" i="35"/>
  <c r="T104" i="35"/>
  <c r="T186" i="35"/>
  <c r="T171" i="35"/>
  <c r="T163" i="35"/>
  <c r="T153" i="35"/>
  <c r="T145" i="35"/>
  <c r="T137" i="35"/>
  <c r="T129" i="35"/>
  <c r="T120" i="35"/>
  <c r="T113" i="35"/>
  <c r="T105" i="35"/>
  <c r="T96" i="35"/>
  <c r="T172" i="35"/>
  <c r="T164" i="35"/>
  <c r="T154" i="35"/>
  <c r="T146" i="35"/>
  <c r="T138" i="35"/>
  <c r="T130" i="35"/>
  <c r="T121" i="35"/>
  <c r="T114" i="35"/>
  <c r="T106" i="35"/>
  <c r="T173" i="35"/>
  <c r="T165" i="35"/>
  <c r="T156" i="35"/>
  <c r="T147" i="35"/>
  <c r="T139" i="35"/>
  <c r="T131" i="35"/>
  <c r="T122" i="35"/>
  <c r="T115" i="35"/>
  <c r="T107" i="35"/>
  <c r="T98" i="35"/>
  <c r="T68" i="35"/>
  <c r="T59" i="35"/>
  <c r="T48" i="35"/>
  <c r="T39" i="35"/>
  <c r="T28" i="35"/>
  <c r="T97" i="35"/>
  <c r="T80" i="35"/>
  <c r="T69" i="35"/>
  <c r="T60" i="35"/>
  <c r="T49" i="35"/>
  <c r="T40" i="35"/>
  <c r="T81" i="35"/>
  <c r="T70" i="35"/>
  <c r="T61" i="35"/>
  <c r="T50" i="35"/>
  <c r="T41" i="35"/>
  <c r="T30" i="35"/>
  <c r="T26" i="35"/>
  <c r="T82" i="35"/>
  <c r="T71" i="35"/>
  <c r="T62" i="35"/>
  <c r="T51" i="35"/>
  <c r="T42" i="35"/>
  <c r="T34" i="35"/>
  <c r="T31" i="35"/>
  <c r="T63" i="35"/>
  <c r="T52" i="35"/>
  <c r="T44" i="35"/>
  <c r="T35" i="35"/>
  <c r="T32" i="35"/>
  <c r="T36" i="35"/>
  <c r="T90" i="35"/>
  <c r="T65" i="35"/>
  <c r="T55" i="35"/>
  <c r="T45" i="35"/>
  <c r="T89" i="35"/>
  <c r="T66" i="35"/>
  <c r="T56" i="35"/>
  <c r="T46" i="35"/>
  <c r="T37" i="35"/>
  <c r="T29" i="35"/>
  <c r="T67" i="35"/>
  <c r="T58" i="35"/>
  <c r="T47" i="35"/>
  <c r="T38" i="35"/>
  <c r="T27" i="35"/>
  <c r="V28" i="35"/>
  <c r="V39" i="35"/>
  <c r="V67" i="35"/>
  <c r="V35" i="35"/>
  <c r="V51" i="35"/>
  <c r="V70" i="35"/>
  <c r="V141" i="35"/>
  <c r="V82" i="35"/>
  <c r="V147" i="35"/>
  <c r="V121" i="35"/>
  <c r="V153" i="35"/>
  <c r="V128" i="35"/>
  <c r="V160" i="35"/>
  <c r="V110" i="35"/>
  <c r="V176" i="35"/>
  <c r="V261" i="35"/>
  <c r="V224" i="35"/>
  <c r="V194" i="35"/>
  <c r="V259" i="35"/>
  <c r="V222" i="35"/>
  <c r="V191" i="35"/>
  <c r="V257" i="35"/>
  <c r="V220" i="35"/>
  <c r="V207" i="35"/>
  <c r="V271" i="35"/>
  <c r="V234" i="35"/>
  <c r="V8" i="35" a="1"/>
  <c r="V8" i="35" s="1"/>
  <c r="V12" i="35" a="1"/>
  <c r="V12" i="35" s="1"/>
  <c r="V16" i="35" a="1"/>
  <c r="V16" i="35" s="1"/>
  <c r="V20" i="35" a="1"/>
  <c r="V20" i="35" s="1"/>
  <c r="V21" i="35" a="1"/>
  <c r="V21" i="35" s="1"/>
  <c r="V24" i="35" a="1"/>
  <c r="V24" i="35" s="1"/>
  <c r="V14" i="35" a="1"/>
  <c r="V14" i="35" s="1"/>
  <c r="V15" i="35" a="1"/>
  <c r="V15" i="35" s="1"/>
  <c r="V9" i="35" a="1"/>
  <c r="V9" i="35" s="1"/>
  <c r="V22" i="35" a="1"/>
  <c r="V22" i="35" s="1"/>
  <c r="V23" i="35" a="1"/>
  <c r="V23" i="35" s="1"/>
  <c r="V17" i="35" a="1"/>
  <c r="V17" i="35" s="1"/>
  <c r="V10" i="35" a="1"/>
  <c r="V10" i="35" s="1"/>
  <c r="V11" i="35" a="1"/>
  <c r="V11" i="35" s="1"/>
  <c r="V7" i="35" a="1"/>
  <c r="V7" i="35" s="1"/>
  <c r="V18" i="35" a="1"/>
  <c r="V18" i="35" s="1"/>
  <c r="V19" i="35" a="1"/>
  <c r="V19" i="35" s="1"/>
  <c r="H37" i="10" a="1"/>
  <c r="H28" i="10" a="1"/>
  <c r="H24" i="10" a="1"/>
  <c r="H20" i="10" a="1"/>
  <c r="H45" i="10" a="1"/>
  <c r="H34" i="10" a="1"/>
  <c r="H31" i="10" a="1"/>
  <c r="H31" i="10" s="1"/>
  <c r="H27" i="10" a="1"/>
  <c r="H23" i="10" a="1"/>
  <c r="H19" i="10" a="1"/>
  <c r="H36" i="10" a="1"/>
  <c r="H33" i="10" a="1"/>
  <c r="H30" i="10" a="1"/>
  <c r="H26" i="10" a="1"/>
  <c r="H22" i="10" a="1"/>
  <c r="H22" i="10" s="1"/>
  <c r="H18" i="10" a="1"/>
  <c r="H35" i="10" a="1"/>
  <c r="H29" i="10" a="1"/>
  <c r="H25" i="10" a="1"/>
  <c r="H21" i="10" a="1"/>
  <c r="H17" i="10" a="1"/>
  <c r="H32" i="10" a="1"/>
  <c r="H110" i="10" a="1"/>
  <c r="H110" i="10" s="1"/>
  <c r="H119" i="10" a="1"/>
  <c r="H99" i="10" a="1"/>
  <c r="H92" i="10" a="1"/>
  <c r="H79" i="10" a="1"/>
  <c r="H71" i="10" a="1"/>
  <c r="H44" i="10" a="1"/>
  <c r="H53" i="10" a="1"/>
  <c r="H53" i="10" s="1"/>
  <c r="H61" i="10" a="1"/>
  <c r="H13" i="10" a="1"/>
  <c r="H12" i="10" a="1"/>
  <c r="H111" i="10" a="1"/>
  <c r="H109" i="10" a="1"/>
  <c r="H100" i="10" a="1"/>
  <c r="H80" i="10" a="1"/>
  <c r="H72" i="10" a="1"/>
  <c r="H46" i="10" a="1"/>
  <c r="H54" i="10" a="1"/>
  <c r="H62" i="10" a="1"/>
  <c r="H14" i="10" a="1"/>
  <c r="H112" i="10" a="1"/>
  <c r="H93" i="10" a="1"/>
  <c r="H101" i="10" a="1"/>
  <c r="H81" i="10" a="1"/>
  <c r="H66" i="10" a="1"/>
  <c r="H47" i="10" a="1"/>
  <c r="H55" i="10" a="1"/>
  <c r="H63" i="10" a="1"/>
  <c r="H15" i="10" a="1"/>
  <c r="H60" i="10" a="1"/>
  <c r="H113" i="10" a="1"/>
  <c r="H94" i="10" a="1"/>
  <c r="H103" i="10" a="1"/>
  <c r="H75" i="10" a="1"/>
  <c r="H75" i="10" s="1"/>
  <c r="H39" i="10" a="1"/>
  <c r="H48" i="10" a="1"/>
  <c r="H56" i="10" a="1"/>
  <c r="H64" i="10" a="1"/>
  <c r="H107" i="10" a="1"/>
  <c r="H114" i="10" a="1"/>
  <c r="H95" i="10" a="1"/>
  <c r="H95" i="10" s="1"/>
  <c r="H104" i="10" a="1"/>
  <c r="H83" i="10" a="1"/>
  <c r="H67" i="10" a="1"/>
  <c r="H40" i="10" a="1"/>
  <c r="H49" i="10" a="1"/>
  <c r="H57" i="10" a="1"/>
  <c r="H9" i="10" a="1"/>
  <c r="H70" i="10" a="1"/>
  <c r="H70" i="10" s="1"/>
  <c r="H116" i="10" a="1"/>
  <c r="H96" i="10" a="1"/>
  <c r="H105" i="10" a="1"/>
  <c r="H76" i="10" a="1"/>
  <c r="H68" i="10" a="1"/>
  <c r="H41" i="10" a="1"/>
  <c r="H50" i="10" a="1"/>
  <c r="H50" i="10" s="1"/>
  <c r="H58" i="10" a="1"/>
  <c r="H10" i="10" a="1"/>
  <c r="H52" i="10" a="1"/>
  <c r="H117" i="10" a="1"/>
  <c r="H97" i="10" a="1"/>
  <c r="H106" i="10" a="1"/>
  <c r="H77" i="10" a="1"/>
  <c r="H77" i="10" s="1"/>
  <c r="H69" i="10" a="1"/>
  <c r="H42" i="10" a="1"/>
  <c r="H51" i="10" a="1"/>
  <c r="H59" i="10" a="1"/>
  <c r="H11" i="10" a="1"/>
  <c r="H78" i="10" a="1"/>
  <c r="H118" i="10" a="1"/>
  <c r="H118" i="10" s="1"/>
  <c r="H98" i="10" a="1"/>
  <c r="H43" i="10" a="1"/>
  <c r="G32" i="10" a="1"/>
  <c r="G37" i="10" a="1"/>
  <c r="G28" i="10" a="1"/>
  <c r="G24" i="10" a="1"/>
  <c r="G20" i="10" a="1"/>
  <c r="G45" i="10" a="1"/>
  <c r="G45" i="10" s="1"/>
  <c r="G34" i="10" a="1"/>
  <c r="G25" i="10" a="1"/>
  <c r="G31" i="10" a="1"/>
  <c r="G27" i="10" a="1"/>
  <c r="G23" i="10" a="1"/>
  <c r="G19" i="10" a="1"/>
  <c r="G17" i="10" a="1"/>
  <c r="G36" i="10" a="1"/>
  <c r="G36" i="10" s="1"/>
  <c r="G33" i="10" a="1"/>
  <c r="G30" i="10" a="1"/>
  <c r="G26" i="10" a="1"/>
  <c r="G22" i="10" a="1"/>
  <c r="G18" i="10" a="1"/>
  <c r="G29" i="10" a="1"/>
  <c r="G35" i="10" a="1"/>
  <c r="G21" i="10" a="1"/>
  <c r="G21" i="10" s="1"/>
  <c r="G116" i="10" a="1"/>
  <c r="G96" i="10" a="1"/>
  <c r="G105" i="10" a="1"/>
  <c r="G80" i="10" a="1"/>
  <c r="G68" i="10" a="1"/>
  <c r="G41" i="10" a="1"/>
  <c r="G50" i="10" a="1"/>
  <c r="G50" i="10" s="1"/>
  <c r="G58" i="10" a="1"/>
  <c r="G10" i="10" a="1"/>
  <c r="G61" i="10" a="1"/>
  <c r="G49" i="10" a="1"/>
  <c r="G117" i="10" a="1"/>
  <c r="G97" i="10" a="1"/>
  <c r="G106" i="10" a="1"/>
  <c r="G106" i="10" s="1"/>
  <c r="G81" i="10" a="1"/>
  <c r="G69" i="10" a="1"/>
  <c r="G42" i="10" a="1"/>
  <c r="G51" i="10" a="1"/>
  <c r="G59" i="10" a="1"/>
  <c r="G11" i="10" a="1"/>
  <c r="G13" i="10" a="1"/>
  <c r="G114" i="10" a="1"/>
  <c r="G114" i="10" s="1"/>
  <c r="G57" i="10" a="1"/>
  <c r="G118" i="10" a="1"/>
  <c r="G98" i="10" a="1"/>
  <c r="G107" i="10" a="1"/>
  <c r="G83" i="10" a="1"/>
  <c r="G70" i="10" a="1"/>
  <c r="G43" i="10" a="1"/>
  <c r="G43" i="10" s="1"/>
  <c r="G52" i="10" a="1"/>
  <c r="G60" i="10" a="1"/>
  <c r="G12" i="10" a="1"/>
  <c r="G40" i="10" a="1"/>
  <c r="G110" i="10" a="1"/>
  <c r="G119" i="10" a="1"/>
  <c r="G99" i="10" a="1"/>
  <c r="G99" i="10" s="1"/>
  <c r="G92" i="10" a="1"/>
  <c r="G71" i="10" a="1"/>
  <c r="G44" i="10" a="1"/>
  <c r="G53" i="10" a="1"/>
  <c r="G9" i="10" a="1"/>
  <c r="G111" i="10" a="1"/>
  <c r="G109" i="10" a="1"/>
  <c r="G100" i="10" a="1"/>
  <c r="G76" i="10" a="1"/>
  <c r="G72" i="10" a="1"/>
  <c r="G46" i="10" a="1"/>
  <c r="G54" i="10" a="1"/>
  <c r="G54" i="10" s="1"/>
  <c r="G62" i="10" a="1"/>
  <c r="G14" i="10" a="1"/>
  <c r="G95" i="10" a="1"/>
  <c r="G112" i="10" a="1"/>
  <c r="G93" i="10" a="1"/>
  <c r="G101" i="10" a="1"/>
  <c r="G77" i="10" a="1"/>
  <c r="G77" i="10" s="1"/>
  <c r="G66" i="10" a="1"/>
  <c r="G47" i="10" a="1"/>
  <c r="G55" i="10" a="1"/>
  <c r="G63" i="10" a="1"/>
  <c r="G15" i="10" a="1"/>
  <c r="G67" i="10" a="1"/>
  <c r="G113" i="10" a="1"/>
  <c r="G94" i="10" a="1"/>
  <c r="G103" i="10" a="1"/>
  <c r="G78" i="10" a="1"/>
  <c r="G75" i="10" a="1"/>
  <c r="G39" i="10" a="1"/>
  <c r="G48" i="10" a="1"/>
  <c r="G56" i="10" a="1"/>
  <c r="G56" i="10" s="1"/>
  <c r="G64" i="10" a="1"/>
  <c r="G104" i="10" a="1"/>
  <c r="G79" i="10" a="1"/>
  <c r="F26" i="10" a="1"/>
  <c r="F26" i="10" s="1"/>
  <c r="F18" i="10" a="1"/>
  <c r="F18" i="10" s="1"/>
  <c r="F36" i="10" a="1"/>
  <c r="F36" i="10" s="1"/>
  <c r="F32" i="10" a="1"/>
  <c r="F32" i="10" s="1"/>
  <c r="F29" i="10" a="1"/>
  <c r="F29" i="10" s="1"/>
  <c r="F21" i="10" a="1"/>
  <c r="F21" i="10" s="1"/>
  <c r="F24" i="10" a="1"/>
  <c r="F24" i="10" s="1"/>
  <c r="F45" i="10" a="1"/>
  <c r="F45" i="10" s="1"/>
  <c r="F20" i="10" a="1"/>
  <c r="F37" i="10" a="1"/>
  <c r="F37" i="10" s="1"/>
  <c r="F33" i="10" a="1"/>
  <c r="F33" i="10" s="1"/>
  <c r="F27" i="10" a="1"/>
  <c r="F27" i="10" s="1"/>
  <c r="F19" i="10" a="1"/>
  <c r="F19" i="10" s="1"/>
  <c r="F30" i="10" a="1"/>
  <c r="F30" i="10" s="1"/>
  <c r="F22" i="10" a="1"/>
  <c r="F22" i="10" s="1"/>
  <c r="F34" i="10" a="1"/>
  <c r="F34" i="10" s="1"/>
  <c r="F25" i="10" a="1"/>
  <c r="F25" i="10" s="1"/>
  <c r="F17" i="10" a="1"/>
  <c r="F17" i="10" s="1"/>
  <c r="F28" i="10" a="1"/>
  <c r="F28" i="10" s="1"/>
  <c r="F35" i="10" a="1"/>
  <c r="F35" i="10" s="1"/>
  <c r="F31" i="10" a="1"/>
  <c r="F31" i="10" s="1"/>
  <c r="F23" i="10" a="1"/>
  <c r="F23" i="10" s="1"/>
  <c r="I37" i="10" a="1"/>
  <c r="I33" i="10" a="1"/>
  <c r="I27" i="10" a="1"/>
  <c r="I19" i="10" a="1"/>
  <c r="I21" i="10" a="1"/>
  <c r="I30" i="10" a="1"/>
  <c r="I22" i="10" a="1"/>
  <c r="I22" i="10" s="1"/>
  <c r="I34" i="10" a="1"/>
  <c r="I25" i="10" a="1"/>
  <c r="I17" i="10" a="1"/>
  <c r="I28" i="10" a="1"/>
  <c r="I20" i="10" a="1"/>
  <c r="I35" i="10" a="1"/>
  <c r="I31" i="10" a="1"/>
  <c r="I23" i="10" a="1"/>
  <c r="I23" i="10" s="1"/>
  <c r="I36" i="10" a="1"/>
  <c r="I32" i="10" a="1"/>
  <c r="I26" i="10" a="1"/>
  <c r="I18" i="10" a="1"/>
  <c r="I24" i="10" a="1"/>
  <c r="I45" i="10" a="1"/>
  <c r="I29" i="10" a="1"/>
  <c r="F20" i="10"/>
  <c r="O36" i="10"/>
  <c r="O26" i="10"/>
  <c r="O18" i="10"/>
  <c r="O32" i="10"/>
  <c r="O25" i="10"/>
  <c r="O17" i="10"/>
  <c r="O35" i="10"/>
  <c r="O24" i="10"/>
  <c r="O31" i="10"/>
  <c r="O30" i="10"/>
  <c r="O22" i="10"/>
  <c r="O34" i="10"/>
  <c r="O29" i="10"/>
  <c r="O21" i="10"/>
  <c r="O37" i="10"/>
  <c r="O28" i="10"/>
  <c r="O20" i="10"/>
  <c r="O33" i="10"/>
  <c r="O27" i="10"/>
  <c r="O19" i="10"/>
  <c r="O111" i="10"/>
  <c r="O101" i="10"/>
  <c r="O93" i="10"/>
  <c r="O80" i="10"/>
  <c r="O71" i="10"/>
  <c r="O62" i="10"/>
  <c r="O54" i="10"/>
  <c r="O46" i="10"/>
  <c r="O10" i="10"/>
  <c r="O119" i="10"/>
  <c r="O110" i="10"/>
  <c r="O100" i="10"/>
  <c r="O92" i="10"/>
  <c r="O79" i="10"/>
  <c r="O70" i="10"/>
  <c r="O61" i="10"/>
  <c r="O53" i="10"/>
  <c r="O44" i="10"/>
  <c r="O11" i="10"/>
  <c r="O69" i="10"/>
  <c r="O52" i="10"/>
  <c r="O12" i="10"/>
  <c r="O51" i="10"/>
  <c r="O82" i="10"/>
  <c r="O39" i="10"/>
  <c r="O94" i="10"/>
  <c r="O55" i="10"/>
  <c r="O118" i="10"/>
  <c r="O109" i="10"/>
  <c r="O99" i="10"/>
  <c r="O78" i="10"/>
  <c r="O60" i="10"/>
  <c r="O43" i="10"/>
  <c r="O68" i="10"/>
  <c r="O42" i="10"/>
  <c r="O64" i="10"/>
  <c r="O7" i="10" a="1"/>
  <c r="O7" i="10" s="1"/>
  <c r="O117" i="10"/>
  <c r="O107" i="10"/>
  <c r="O98" i="10"/>
  <c r="O77" i="10"/>
  <c r="O59" i="10"/>
  <c r="O13" i="10"/>
  <c r="O112" i="10"/>
  <c r="O72" i="10"/>
  <c r="O9" i="10"/>
  <c r="O45" i="10"/>
  <c r="O116" i="10"/>
  <c r="O106" i="10"/>
  <c r="O97" i="10"/>
  <c r="O76" i="10"/>
  <c r="O67" i="10"/>
  <c r="O58" i="10"/>
  <c r="O50" i="10"/>
  <c r="O41" i="10"/>
  <c r="O14" i="10"/>
  <c r="O105" i="10"/>
  <c r="O83" i="10"/>
  <c r="O66" i="10"/>
  <c r="O49" i="10"/>
  <c r="O15" i="10"/>
  <c r="O95" i="10"/>
  <c r="O48" i="10"/>
  <c r="O103" i="10"/>
  <c r="O81" i="10"/>
  <c r="O47" i="10"/>
  <c r="O114" i="10"/>
  <c r="O96" i="10"/>
  <c r="O75" i="10"/>
  <c r="O57" i="10"/>
  <c r="O40" i="10"/>
  <c r="O104" i="10"/>
  <c r="O56" i="10"/>
  <c r="O23" i="10"/>
  <c r="O113" i="10"/>
  <c r="O74" i="10"/>
  <c r="O5" i="10" a="1"/>
  <c r="O5" i="10" s="1"/>
  <c r="O63" i="10"/>
  <c r="O6" i="10" a="1"/>
  <c r="O6" i="10" s="1"/>
  <c r="J31" i="10"/>
  <c r="J23" i="10"/>
  <c r="J45" i="10"/>
  <c r="J30" i="10"/>
  <c r="J22" i="10"/>
  <c r="J34" i="10"/>
  <c r="J29" i="10"/>
  <c r="J21" i="10"/>
  <c r="J37" i="10"/>
  <c r="J33" i="10"/>
  <c r="J27" i="10"/>
  <c r="J19" i="10"/>
  <c r="J36" i="10"/>
  <c r="J26" i="10"/>
  <c r="J18" i="10"/>
  <c r="J32" i="10"/>
  <c r="J25" i="10"/>
  <c r="J17" i="10"/>
  <c r="J35" i="10"/>
  <c r="J24" i="10"/>
  <c r="J20" i="10"/>
  <c r="J28" i="10"/>
  <c r="L34" i="10"/>
  <c r="L29" i="10"/>
  <c r="L21" i="10"/>
  <c r="L37" i="10"/>
  <c r="L28" i="10"/>
  <c r="L20" i="10"/>
  <c r="L33" i="10"/>
  <c r="L27" i="10"/>
  <c r="L19" i="10"/>
  <c r="L36" i="10"/>
  <c r="L32" i="10"/>
  <c r="L25" i="10"/>
  <c r="L17" i="10"/>
  <c r="L35" i="10"/>
  <c r="L24" i="10"/>
  <c r="L31" i="10"/>
  <c r="L23" i="10"/>
  <c r="L45" i="10"/>
  <c r="L30" i="10"/>
  <c r="L22" i="10"/>
  <c r="L18" i="10"/>
  <c r="L26" i="10"/>
  <c r="L119" i="10"/>
  <c r="L110" i="10"/>
  <c r="L100" i="10"/>
  <c r="L92" i="10"/>
  <c r="L78" i="10"/>
  <c r="L68" i="10"/>
  <c r="L44" i="10"/>
  <c r="L53" i="10"/>
  <c r="L61" i="10"/>
  <c r="L13" i="10"/>
  <c r="L118" i="10"/>
  <c r="L109" i="10"/>
  <c r="L99" i="10"/>
  <c r="L77" i="10"/>
  <c r="L67" i="10"/>
  <c r="L46" i="10"/>
  <c r="L54" i="10"/>
  <c r="L62" i="10"/>
  <c r="L14" i="10"/>
  <c r="L117" i="10"/>
  <c r="L107" i="10"/>
  <c r="L98" i="10"/>
  <c r="L76" i="10"/>
  <c r="L66" i="10"/>
  <c r="L47" i="10"/>
  <c r="L55" i="10"/>
  <c r="L63" i="10"/>
  <c r="L15" i="10"/>
  <c r="L116" i="10"/>
  <c r="L106" i="10"/>
  <c r="L97" i="10"/>
  <c r="L75" i="10"/>
  <c r="L39" i="10"/>
  <c r="L48" i="10"/>
  <c r="L56" i="10"/>
  <c r="L64" i="10"/>
  <c r="L5" i="10" a="1"/>
  <c r="L5" i="10" s="1"/>
  <c r="L114" i="10"/>
  <c r="L105" i="10"/>
  <c r="L96" i="10"/>
  <c r="L83" i="10"/>
  <c r="L72" i="10"/>
  <c r="L40" i="10"/>
  <c r="L49" i="10"/>
  <c r="L57" i="10"/>
  <c r="L9" i="10"/>
  <c r="L6" i="10" a="1"/>
  <c r="L6" i="10" s="1"/>
  <c r="L113" i="10"/>
  <c r="L104" i="10"/>
  <c r="L95" i="10"/>
  <c r="L81" i="10"/>
  <c r="L71" i="10"/>
  <c r="L41" i="10"/>
  <c r="L50" i="10"/>
  <c r="L58" i="10"/>
  <c r="L10" i="10"/>
  <c r="L7" i="10" a="1"/>
  <c r="L7" i="10" s="1"/>
  <c r="L112" i="10"/>
  <c r="L103" i="10"/>
  <c r="L94" i="10"/>
  <c r="L80" i="10"/>
  <c r="L70" i="10"/>
  <c r="L42" i="10"/>
  <c r="L51" i="10"/>
  <c r="L59" i="10"/>
  <c r="L11" i="10"/>
  <c r="L111" i="10"/>
  <c r="L101" i="10"/>
  <c r="L93" i="10"/>
  <c r="L79" i="10"/>
  <c r="L69" i="10"/>
  <c r="L43" i="10"/>
  <c r="L52" i="10"/>
  <c r="L60" i="10"/>
  <c r="L12" i="10"/>
  <c r="Q35" i="10"/>
  <c r="Q24" i="10"/>
  <c r="Q117" i="10"/>
  <c r="Q31" i="10"/>
  <c r="Q23" i="10"/>
  <c r="Q45" i="10"/>
  <c r="Q116" i="10"/>
  <c r="Q106" i="10"/>
  <c r="Q30" i="10"/>
  <c r="Q22" i="10"/>
  <c r="Q114" i="10"/>
  <c r="Q34" i="10"/>
  <c r="Q37" i="10"/>
  <c r="Q28" i="10"/>
  <c r="Q20" i="10"/>
  <c r="Q33" i="10"/>
  <c r="Q27" i="10"/>
  <c r="Q19" i="10"/>
  <c r="Q36" i="10"/>
  <c r="Q26" i="10"/>
  <c r="Q18" i="10"/>
  <c r="Q32" i="10"/>
  <c r="Q25" i="10"/>
  <c r="Q17" i="10"/>
  <c r="Q119" i="10"/>
  <c r="Q101" i="10"/>
  <c r="Q93" i="10"/>
  <c r="Q80" i="10"/>
  <c r="Q71" i="10"/>
  <c r="Q62" i="10"/>
  <c r="Q54" i="10"/>
  <c r="Q46" i="10"/>
  <c r="Q10" i="10"/>
  <c r="Q7" i="10" a="1"/>
  <c r="Q7" i="10" s="1"/>
  <c r="Q118" i="10"/>
  <c r="Q92" i="10"/>
  <c r="Q79" i="10"/>
  <c r="Q70" i="10"/>
  <c r="Q61" i="10"/>
  <c r="Q53" i="10"/>
  <c r="Q44" i="10"/>
  <c r="Q11" i="10"/>
  <c r="Q94" i="10"/>
  <c r="Q55" i="10"/>
  <c r="Q21" i="10"/>
  <c r="Q113" i="10"/>
  <c r="Q99" i="10"/>
  <c r="Q78" i="10"/>
  <c r="Q69" i="10"/>
  <c r="Q60" i="10"/>
  <c r="Q52" i="10"/>
  <c r="Q43" i="10"/>
  <c r="Q12" i="10"/>
  <c r="Q112" i="10"/>
  <c r="Q98" i="10"/>
  <c r="Q77" i="10"/>
  <c r="Q68" i="10"/>
  <c r="Q59" i="10"/>
  <c r="Q51" i="10"/>
  <c r="Q42" i="10"/>
  <c r="Q13" i="10"/>
  <c r="Q103" i="10"/>
  <c r="Q63" i="10"/>
  <c r="Q111" i="10"/>
  <c r="Q107" i="10"/>
  <c r="Q97" i="10"/>
  <c r="Q76" i="10"/>
  <c r="Q67" i="10"/>
  <c r="Q58" i="10"/>
  <c r="Q50" i="10"/>
  <c r="Q41" i="10"/>
  <c r="Q14" i="10"/>
  <c r="Q81" i="10"/>
  <c r="Q47" i="10"/>
  <c r="Q110" i="10"/>
  <c r="Q105" i="10"/>
  <c r="Q96" i="10"/>
  <c r="Q83" i="10"/>
  <c r="Q75" i="10"/>
  <c r="Q66" i="10"/>
  <c r="Q57" i="10"/>
  <c r="Q49" i="10"/>
  <c r="Q40" i="10"/>
  <c r="Q15" i="10"/>
  <c r="Q72" i="10"/>
  <c r="Q29" i="10"/>
  <c r="Q109" i="10"/>
  <c r="Q104" i="10"/>
  <c r="Q95" i="10"/>
  <c r="Q82" i="10"/>
  <c r="Q74" i="10"/>
  <c r="Q64" i="10"/>
  <c r="Q56" i="10"/>
  <c r="Q48" i="10"/>
  <c r="Q39" i="10"/>
  <c r="Q5" i="10" a="1"/>
  <c r="Q5" i="10" s="1"/>
  <c r="Q9" i="10"/>
  <c r="S30" i="10"/>
  <c r="S22" i="10"/>
  <c r="S117" i="10"/>
  <c r="S107" i="10"/>
  <c r="S98" i="10"/>
  <c r="S77" i="10"/>
  <c r="S68" i="10"/>
  <c r="S59" i="10"/>
  <c r="S51" i="10"/>
  <c r="S42" i="10"/>
  <c r="S13" i="10"/>
  <c r="S34" i="10"/>
  <c r="S29" i="10"/>
  <c r="S21" i="10"/>
  <c r="S116" i="10"/>
  <c r="S106" i="10"/>
  <c r="S97" i="10"/>
  <c r="S76" i="10"/>
  <c r="S67" i="10"/>
  <c r="S58" i="10"/>
  <c r="S50" i="10"/>
  <c r="S41" i="10"/>
  <c r="S14" i="10"/>
  <c r="S37" i="10"/>
  <c r="S28" i="10"/>
  <c r="S20" i="10"/>
  <c r="S114" i="10"/>
  <c r="S105" i="10"/>
  <c r="S96" i="10"/>
  <c r="S83" i="10"/>
  <c r="S75" i="10"/>
  <c r="S66" i="10"/>
  <c r="S57" i="10"/>
  <c r="S49" i="10"/>
  <c r="S40" i="10"/>
  <c r="S15" i="10"/>
  <c r="S33" i="10"/>
  <c r="S36" i="10"/>
  <c r="S26" i="10"/>
  <c r="S18" i="10"/>
  <c r="S112" i="10"/>
  <c r="S103" i="10"/>
  <c r="S94" i="10"/>
  <c r="S81" i="10"/>
  <c r="S72" i="10"/>
  <c r="S63" i="10"/>
  <c r="S55" i="10"/>
  <c r="S32" i="10"/>
  <c r="S25" i="10"/>
  <c r="S17" i="10"/>
  <c r="S35" i="10"/>
  <c r="S24" i="10"/>
  <c r="S119" i="10"/>
  <c r="S110" i="10"/>
  <c r="S100" i="10"/>
  <c r="S92" i="10"/>
  <c r="S79" i="10"/>
  <c r="S70" i="10"/>
  <c r="S61" i="10"/>
  <c r="S53" i="10"/>
  <c r="S44" i="10"/>
  <c r="S11" i="10"/>
  <c r="S31" i="10"/>
  <c r="S23" i="10"/>
  <c r="S45" i="10"/>
  <c r="S118" i="10"/>
  <c r="S109" i="10"/>
  <c r="S99" i="10"/>
  <c r="S78" i="10"/>
  <c r="S74" i="10"/>
  <c r="S52" i="10"/>
  <c r="S12" i="10"/>
  <c r="S71" i="10"/>
  <c r="S48" i="10"/>
  <c r="S5" i="10" a="1"/>
  <c r="S5" i="10" s="1"/>
  <c r="S54" i="10"/>
  <c r="S104" i="10"/>
  <c r="S69" i="10"/>
  <c r="S47" i="10"/>
  <c r="S6" i="10" a="1"/>
  <c r="S6" i="10" s="1"/>
  <c r="S19" i="10"/>
  <c r="S80" i="10"/>
  <c r="S27" i="10"/>
  <c r="S101" i="10"/>
  <c r="S64" i="10"/>
  <c r="S46" i="10"/>
  <c r="S7" i="10" a="1"/>
  <c r="S7" i="10" s="1"/>
  <c r="S111" i="10"/>
  <c r="S95" i="10"/>
  <c r="S62" i="10"/>
  <c r="S43" i="10"/>
  <c r="S10" i="10"/>
  <c r="S93" i="10"/>
  <c r="S60" i="10"/>
  <c r="S39" i="10"/>
  <c r="S113" i="10"/>
  <c r="S82" i="10"/>
  <c r="S56" i="10"/>
  <c r="S9" i="10"/>
  <c r="G23" i="10"/>
  <c r="G27" i="10"/>
  <c r="G28" i="10"/>
  <c r="G17" i="10"/>
  <c r="G18" i="10"/>
  <c r="G22" i="10"/>
  <c r="G25" i="10"/>
  <c r="G19" i="10"/>
  <c r="G20" i="10"/>
  <c r="G34" i="10"/>
  <c r="G33" i="10"/>
  <c r="G31" i="10"/>
  <c r="G24" i="10"/>
  <c r="G37" i="10"/>
  <c r="G32" i="10"/>
  <c r="G26" i="10"/>
  <c r="G29" i="10"/>
  <c r="G30" i="10"/>
  <c r="G35" i="10"/>
  <c r="G6" i="10" a="1"/>
  <c r="G6" i="10" s="1"/>
  <c r="G5" i="10" a="1"/>
  <c r="G5" i="10" s="1"/>
  <c r="G7" i="10" a="1"/>
  <c r="G7" i="10" s="1"/>
  <c r="G76" i="10"/>
  <c r="G44" i="10"/>
  <c r="G83" i="10"/>
  <c r="G11" i="10"/>
  <c r="G96" i="10"/>
  <c r="G40" i="10"/>
  <c r="G78" i="10"/>
  <c r="G58" i="10"/>
  <c r="G93" i="10"/>
  <c r="G116" i="10"/>
  <c r="G10" i="10"/>
  <c r="G63" i="10"/>
  <c r="G100" i="10"/>
  <c r="G71" i="10"/>
  <c r="G107" i="10"/>
  <c r="G59" i="10"/>
  <c r="G117" i="10"/>
  <c r="G67" i="10"/>
  <c r="G103" i="10"/>
  <c r="G15" i="10"/>
  <c r="G112" i="10"/>
  <c r="G14" i="10"/>
  <c r="G13" i="10"/>
  <c r="G98" i="10"/>
  <c r="G51" i="10"/>
  <c r="G62" i="10"/>
  <c r="G109" i="10"/>
  <c r="G92" i="10"/>
  <c r="G12" i="10"/>
  <c r="G42" i="10"/>
  <c r="G104" i="10"/>
  <c r="G64" i="10"/>
  <c r="G47" i="10"/>
  <c r="G111" i="10"/>
  <c r="G60" i="10"/>
  <c r="G118" i="10"/>
  <c r="G69" i="10"/>
  <c r="G41" i="10"/>
  <c r="G95" i="10"/>
  <c r="G113" i="10"/>
  <c r="G66" i="10"/>
  <c r="G46" i="10"/>
  <c r="G52" i="10"/>
  <c r="G81" i="10"/>
  <c r="G68" i="10"/>
  <c r="G9" i="10"/>
  <c r="G48" i="10"/>
  <c r="G72" i="10"/>
  <c r="G119" i="10"/>
  <c r="G80" i="10"/>
  <c r="G57" i="10"/>
  <c r="G39" i="10"/>
  <c r="G94" i="10"/>
  <c r="G61" i="10"/>
  <c r="G110" i="10"/>
  <c r="G70" i="10"/>
  <c r="G53" i="10"/>
  <c r="G97" i="10"/>
  <c r="G105" i="10"/>
  <c r="G49" i="10"/>
  <c r="G75" i="10"/>
  <c r="G101" i="10"/>
  <c r="G79" i="10"/>
  <c r="G55" i="10"/>
  <c r="H17" i="10"/>
  <c r="H45" i="10"/>
  <c r="H20" i="10"/>
  <c r="H21" i="10"/>
  <c r="H34" i="10"/>
  <c r="H24" i="10"/>
  <c r="H32" i="10"/>
  <c r="H18" i="10"/>
  <c r="H19" i="10"/>
  <c r="H33" i="10"/>
  <c r="H35" i="10"/>
  <c r="H23" i="10"/>
  <c r="H37" i="10"/>
  <c r="H25" i="10"/>
  <c r="H36" i="10"/>
  <c r="H28" i="10"/>
  <c r="H29" i="10"/>
  <c r="H30" i="10"/>
  <c r="H26" i="10"/>
  <c r="H27" i="10"/>
  <c r="H5" i="10" a="1"/>
  <c r="H5" i="10" s="1"/>
  <c r="H6" i="10" a="1"/>
  <c r="H6" i="10" s="1"/>
  <c r="H7" i="10" a="1"/>
  <c r="H7" i="10" s="1"/>
  <c r="H43" i="10"/>
  <c r="H11" i="10"/>
  <c r="H41" i="10"/>
  <c r="H104" i="10"/>
  <c r="H63" i="10"/>
  <c r="H46" i="10"/>
  <c r="H59" i="10"/>
  <c r="H117" i="10"/>
  <c r="H68" i="10"/>
  <c r="H103" i="10"/>
  <c r="H55" i="10"/>
  <c r="H112" i="10"/>
  <c r="H72" i="10"/>
  <c r="H92" i="10"/>
  <c r="H47" i="10"/>
  <c r="H78" i="10"/>
  <c r="H51" i="10"/>
  <c r="H76" i="10"/>
  <c r="H9" i="10"/>
  <c r="H107" i="10"/>
  <c r="H42" i="10"/>
  <c r="H105" i="10"/>
  <c r="H57" i="10"/>
  <c r="H114" i="10"/>
  <c r="H64" i="10"/>
  <c r="H66" i="10"/>
  <c r="H13" i="10"/>
  <c r="H119" i="10"/>
  <c r="H99" i="10"/>
  <c r="H98" i="10"/>
  <c r="H69" i="10"/>
  <c r="H96" i="10"/>
  <c r="H49" i="10"/>
  <c r="H56" i="10"/>
  <c r="H113" i="10"/>
  <c r="H81" i="10"/>
  <c r="H100" i="10"/>
  <c r="H61" i="10"/>
  <c r="H12" i="10"/>
  <c r="H10" i="10"/>
  <c r="H40" i="10"/>
  <c r="H48" i="10"/>
  <c r="H14" i="10"/>
  <c r="H80" i="10"/>
  <c r="H60" i="10"/>
  <c r="H106" i="10"/>
  <c r="H58" i="10"/>
  <c r="H116" i="10"/>
  <c r="H67" i="10"/>
  <c r="H39" i="10"/>
  <c r="H101" i="10"/>
  <c r="H62" i="10"/>
  <c r="H109" i="10"/>
  <c r="H44" i="10"/>
  <c r="H71" i="10"/>
  <c r="H94" i="10"/>
  <c r="H52" i="10"/>
  <c r="H97" i="10"/>
  <c r="H83" i="10"/>
  <c r="H15" i="10"/>
  <c r="H93" i="10"/>
  <c r="H54" i="10"/>
  <c r="H111" i="10"/>
  <c r="H79" i="10"/>
  <c r="T34" i="10"/>
  <c r="T29" i="10"/>
  <c r="T21" i="10"/>
  <c r="T117" i="10"/>
  <c r="T107" i="10"/>
  <c r="T98" i="10"/>
  <c r="T77" i="10"/>
  <c r="T68" i="10"/>
  <c r="T59" i="10"/>
  <c r="T51" i="10"/>
  <c r="T42" i="10"/>
  <c r="T13" i="10"/>
  <c r="T37" i="10"/>
  <c r="T28" i="10"/>
  <c r="T20" i="10"/>
  <c r="T116" i="10"/>
  <c r="T106" i="10"/>
  <c r="T97" i="10"/>
  <c r="T76" i="10"/>
  <c r="T67" i="10"/>
  <c r="T58" i="10"/>
  <c r="T50" i="10"/>
  <c r="T41" i="10"/>
  <c r="T14" i="10"/>
  <c r="T33" i="10"/>
  <c r="T27" i="10"/>
  <c r="T19" i="10"/>
  <c r="T114" i="10"/>
  <c r="T105" i="10"/>
  <c r="T96" i="10"/>
  <c r="T83" i="10"/>
  <c r="T75" i="10"/>
  <c r="T66" i="10"/>
  <c r="T57" i="10"/>
  <c r="T49" i="10"/>
  <c r="T40" i="10"/>
  <c r="T15" i="10"/>
  <c r="T36" i="10"/>
  <c r="T32" i="10"/>
  <c r="T25" i="10"/>
  <c r="T17" i="10"/>
  <c r="T112" i="10"/>
  <c r="T103" i="10"/>
  <c r="T94" i="10"/>
  <c r="T81" i="10"/>
  <c r="T72" i="10"/>
  <c r="T63" i="10"/>
  <c r="T55" i="10"/>
  <c r="T47" i="10"/>
  <c r="T9" i="10"/>
  <c r="T6" i="10" a="1"/>
  <c r="T6" i="10" s="1"/>
  <c r="T35" i="10"/>
  <c r="T24" i="10"/>
  <c r="T111" i="10"/>
  <c r="T101" i="10"/>
  <c r="T93" i="10"/>
  <c r="T80" i="10"/>
  <c r="T71" i="10"/>
  <c r="T62" i="10"/>
  <c r="T54" i="10"/>
  <c r="T46" i="10"/>
  <c r="T10" i="10"/>
  <c r="T7" i="10" a="1"/>
  <c r="T7" i="10" s="1"/>
  <c r="T31" i="10"/>
  <c r="T23" i="10"/>
  <c r="T45" i="10"/>
  <c r="T119" i="10"/>
  <c r="T110" i="10"/>
  <c r="T100" i="10"/>
  <c r="T92" i="10"/>
  <c r="T79" i="10"/>
  <c r="T70" i="10"/>
  <c r="T61" i="10"/>
  <c r="T53" i="10"/>
  <c r="T44" i="10"/>
  <c r="T11" i="10"/>
  <c r="T30" i="10"/>
  <c r="T22" i="10"/>
  <c r="T118" i="10"/>
  <c r="T109" i="10"/>
  <c r="T99" i="10"/>
  <c r="T78" i="10"/>
  <c r="T69" i="10"/>
  <c r="T60" i="10"/>
  <c r="T52" i="10"/>
  <c r="T43" i="10"/>
  <c r="T12" i="10"/>
  <c r="T74" i="10"/>
  <c r="T64" i="10"/>
  <c r="T26" i="10"/>
  <c r="T56" i="10"/>
  <c r="T113" i="10"/>
  <c r="T48" i="10"/>
  <c r="T39" i="10"/>
  <c r="T104" i="10"/>
  <c r="T5" i="10" a="1"/>
  <c r="T5" i="10" s="1"/>
  <c r="T82" i="10"/>
  <c r="T18" i="10"/>
  <c r="T95" i="10"/>
  <c r="I35" i="10"/>
  <c r="I19" i="10"/>
  <c r="I20" i="10"/>
  <c r="I30" i="10"/>
  <c r="I17" i="10"/>
  <c r="I18" i="10"/>
  <c r="I33" i="10"/>
  <c r="I32" i="10"/>
  <c r="I37" i="10"/>
  <c r="I29" i="10"/>
  <c r="I24" i="10"/>
  <c r="I21" i="10"/>
  <c r="I36" i="10"/>
  <c r="I27" i="10"/>
  <c r="I28" i="10"/>
  <c r="I45" i="10"/>
  <c r="I31" i="10"/>
  <c r="I25" i="10"/>
  <c r="I26" i="10"/>
  <c r="I34" i="10"/>
  <c r="M37" i="10"/>
  <c r="M28" i="10"/>
  <c r="M20" i="10"/>
  <c r="M33" i="10"/>
  <c r="M27" i="10"/>
  <c r="M19" i="10"/>
  <c r="M36" i="10"/>
  <c r="M26" i="10"/>
  <c r="M18" i="10"/>
  <c r="M32" i="10"/>
  <c r="M35" i="10"/>
  <c r="M24" i="10"/>
  <c r="M31" i="10"/>
  <c r="M23" i="10"/>
  <c r="M45" i="10"/>
  <c r="M30" i="10"/>
  <c r="M22" i="10"/>
  <c r="M34" i="10"/>
  <c r="M29" i="10"/>
  <c r="M21" i="10"/>
  <c r="M25" i="10"/>
  <c r="M17" i="10"/>
  <c r="M119" i="10"/>
  <c r="M110" i="10"/>
  <c r="M100" i="10"/>
  <c r="M92" i="10"/>
  <c r="M79" i="10"/>
  <c r="M69" i="10"/>
  <c r="M42" i="10"/>
  <c r="M51" i="10"/>
  <c r="M59" i="10"/>
  <c r="M11" i="10"/>
  <c r="M118" i="10"/>
  <c r="M109" i="10"/>
  <c r="M99" i="10"/>
  <c r="M78" i="10"/>
  <c r="M70" i="10"/>
  <c r="M43" i="10"/>
  <c r="M52" i="10"/>
  <c r="M60" i="10"/>
  <c r="M12" i="10"/>
  <c r="M117" i="10"/>
  <c r="M107" i="10"/>
  <c r="M98" i="10"/>
  <c r="M77" i="10"/>
  <c r="M71" i="10"/>
  <c r="M44" i="10"/>
  <c r="M53" i="10"/>
  <c r="M61" i="10"/>
  <c r="M13" i="10"/>
  <c r="M116" i="10"/>
  <c r="M106" i="10"/>
  <c r="M97" i="10"/>
  <c r="M76" i="10"/>
  <c r="M72" i="10"/>
  <c r="M46" i="10"/>
  <c r="M54" i="10"/>
  <c r="M62" i="10"/>
  <c r="M14" i="10"/>
  <c r="M114" i="10"/>
  <c r="M105" i="10"/>
  <c r="M96" i="10"/>
  <c r="M83" i="10"/>
  <c r="M75" i="10"/>
  <c r="M66" i="10"/>
  <c r="M47" i="10"/>
  <c r="M55" i="10"/>
  <c r="M63" i="10"/>
  <c r="M15" i="10"/>
  <c r="M113" i="10"/>
  <c r="M104" i="10"/>
  <c r="M95" i="10"/>
  <c r="M82" i="10"/>
  <c r="M74" i="10"/>
  <c r="M39" i="10"/>
  <c r="M48" i="10"/>
  <c r="M56" i="10"/>
  <c r="M64" i="10"/>
  <c r="M5" i="10" a="1"/>
  <c r="M5" i="10" s="1"/>
  <c r="M112" i="10"/>
  <c r="M103" i="10"/>
  <c r="M94" i="10"/>
  <c r="M81" i="10"/>
  <c r="M67" i="10"/>
  <c r="M40" i="10"/>
  <c r="M49" i="10"/>
  <c r="M57" i="10"/>
  <c r="M9" i="10"/>
  <c r="M6" i="10" a="1"/>
  <c r="M6" i="10" s="1"/>
  <c r="M111" i="10"/>
  <c r="M101" i="10"/>
  <c r="M93" i="10"/>
  <c r="M80" i="10"/>
  <c r="M68" i="10"/>
  <c r="M41" i="10"/>
  <c r="M50" i="10"/>
  <c r="M58" i="10"/>
  <c r="M10" i="10"/>
  <c r="M7" i="10" a="1"/>
  <c r="M7" i="10" s="1"/>
  <c r="N33" i="10"/>
  <c r="N27" i="10"/>
  <c r="N19" i="10"/>
  <c r="N36" i="10"/>
  <c r="N26" i="10"/>
  <c r="N18" i="10"/>
  <c r="N32" i="10"/>
  <c r="N25" i="10"/>
  <c r="N17" i="10"/>
  <c r="N35" i="10"/>
  <c r="N31" i="10"/>
  <c r="N23" i="10"/>
  <c r="N45" i="10"/>
  <c r="N30" i="10"/>
  <c r="N22" i="10"/>
  <c r="N34" i="10"/>
  <c r="N29" i="10"/>
  <c r="N21" i="10"/>
  <c r="N37" i="10"/>
  <c r="N28" i="10"/>
  <c r="N20" i="10"/>
  <c r="N24" i="10"/>
  <c r="N113" i="10"/>
  <c r="N104" i="10"/>
  <c r="N95" i="10"/>
  <c r="N82" i="10"/>
  <c r="N74" i="10"/>
  <c r="N64" i="10"/>
  <c r="N56" i="10"/>
  <c r="N48" i="10"/>
  <c r="N39" i="10"/>
  <c r="N46" i="10"/>
  <c r="N41" i="10"/>
  <c r="N112" i="10"/>
  <c r="N103" i="10"/>
  <c r="N94" i="10"/>
  <c r="N81" i="10"/>
  <c r="N72" i="10"/>
  <c r="N63" i="10"/>
  <c r="N55" i="10"/>
  <c r="N47" i="10"/>
  <c r="N9" i="10"/>
  <c r="N6" i="10" a="1"/>
  <c r="N6" i="10" s="1"/>
  <c r="N7" i="10" a="1"/>
  <c r="N7" i="10" s="1"/>
  <c r="N111" i="10"/>
  <c r="N101" i="10"/>
  <c r="N93" i="10"/>
  <c r="N80" i="10"/>
  <c r="N71" i="10"/>
  <c r="N62" i="10"/>
  <c r="N54" i="10"/>
  <c r="N10" i="10"/>
  <c r="N119" i="10"/>
  <c r="N110" i="10"/>
  <c r="N100" i="10"/>
  <c r="N92" i="10"/>
  <c r="N79" i="10"/>
  <c r="N70" i="10"/>
  <c r="N61" i="10"/>
  <c r="N53" i="10"/>
  <c r="N44" i="10"/>
  <c r="N11" i="10"/>
  <c r="N43" i="10"/>
  <c r="N67" i="10"/>
  <c r="N118" i="10"/>
  <c r="N109" i="10"/>
  <c r="N99" i="10"/>
  <c r="N78" i="10"/>
  <c r="N69" i="10"/>
  <c r="N60" i="10"/>
  <c r="N52" i="10"/>
  <c r="N12" i="10"/>
  <c r="N58" i="10"/>
  <c r="N117" i="10"/>
  <c r="N107" i="10"/>
  <c r="N98" i="10"/>
  <c r="N77" i="10"/>
  <c r="N68" i="10"/>
  <c r="N59" i="10"/>
  <c r="N51" i="10"/>
  <c r="N42" i="10"/>
  <c r="N13" i="10"/>
  <c r="N106" i="10"/>
  <c r="N50" i="10"/>
  <c r="N116" i="10"/>
  <c r="N97" i="10"/>
  <c r="N76" i="10"/>
  <c r="N14" i="10"/>
  <c r="N114" i="10"/>
  <c r="N105" i="10"/>
  <c r="N96" i="10"/>
  <c r="N83" i="10"/>
  <c r="N75" i="10"/>
  <c r="N66" i="10"/>
  <c r="N57" i="10"/>
  <c r="N49" i="10"/>
  <c r="N40" i="10"/>
  <c r="N15" i="10"/>
  <c r="N5" i="10" a="1"/>
  <c r="N5" i="10" s="1"/>
  <c r="R31" i="10"/>
  <c r="R23" i="10"/>
  <c r="R45" i="10"/>
  <c r="R117" i="10"/>
  <c r="R107" i="10"/>
  <c r="R98" i="10"/>
  <c r="R77" i="10"/>
  <c r="R68" i="10"/>
  <c r="R59" i="10"/>
  <c r="R51" i="10"/>
  <c r="R42" i="10"/>
  <c r="R13" i="10"/>
  <c r="R30" i="10"/>
  <c r="R22" i="10"/>
  <c r="R116" i="10"/>
  <c r="R106" i="10"/>
  <c r="R97" i="10"/>
  <c r="R76" i="10"/>
  <c r="R67" i="10"/>
  <c r="R58" i="10"/>
  <c r="R50" i="10"/>
  <c r="R41" i="10"/>
  <c r="R14" i="10"/>
  <c r="R34" i="10"/>
  <c r="R29" i="10"/>
  <c r="R21" i="10"/>
  <c r="R114" i="10"/>
  <c r="R105" i="10"/>
  <c r="R96" i="10"/>
  <c r="R83" i="10"/>
  <c r="R75" i="10"/>
  <c r="R66" i="10"/>
  <c r="R57" i="10"/>
  <c r="R49" i="10"/>
  <c r="R40" i="10"/>
  <c r="R15" i="10"/>
  <c r="R37" i="10"/>
  <c r="R33" i="10"/>
  <c r="R27" i="10"/>
  <c r="R19" i="10"/>
  <c r="R36" i="10"/>
  <c r="R26" i="10"/>
  <c r="R18" i="10"/>
  <c r="R32" i="10"/>
  <c r="R25" i="10"/>
  <c r="R17" i="10"/>
  <c r="R119" i="10"/>
  <c r="R110" i="10"/>
  <c r="R100" i="10"/>
  <c r="R92" i="10"/>
  <c r="R79" i="10"/>
  <c r="R70" i="10"/>
  <c r="R61" i="10"/>
  <c r="R53" i="10"/>
  <c r="R44" i="10"/>
  <c r="R11" i="10"/>
  <c r="R35" i="10"/>
  <c r="R24" i="10"/>
  <c r="R20" i="10"/>
  <c r="R109" i="10"/>
  <c r="R99" i="10"/>
  <c r="R78" i="10"/>
  <c r="R60" i="10"/>
  <c r="R43" i="10"/>
  <c r="R95" i="10"/>
  <c r="R74" i="10"/>
  <c r="R56" i="10"/>
  <c r="R39" i="10"/>
  <c r="R62" i="10"/>
  <c r="R94" i="10"/>
  <c r="R72" i="10"/>
  <c r="R55" i="10"/>
  <c r="R9" i="10"/>
  <c r="R101" i="10"/>
  <c r="R93" i="10"/>
  <c r="R71" i="10"/>
  <c r="R54" i="10"/>
  <c r="R10" i="10"/>
  <c r="R80" i="10"/>
  <c r="R28" i="10"/>
  <c r="R118" i="10"/>
  <c r="R69" i="10"/>
  <c r="R52" i="10"/>
  <c r="R12" i="10"/>
  <c r="R46" i="10"/>
  <c r="R113" i="10"/>
  <c r="R104" i="10"/>
  <c r="R82" i="10"/>
  <c r="R64" i="10"/>
  <c r="R48" i="10"/>
  <c r="R111" i="10"/>
  <c r="R112" i="10"/>
  <c r="R103" i="10"/>
  <c r="R81" i="10"/>
  <c r="R63" i="10"/>
  <c r="R47" i="10"/>
  <c r="K30" i="10"/>
  <c r="K22" i="10"/>
  <c r="K34" i="10"/>
  <c r="K29" i="10"/>
  <c r="K21" i="10"/>
  <c r="K37" i="10"/>
  <c r="K28" i="10"/>
  <c r="K20" i="10"/>
  <c r="K33" i="10"/>
  <c r="K36" i="10"/>
  <c r="K26" i="10"/>
  <c r="K18" i="10"/>
  <c r="K32" i="10"/>
  <c r="K25" i="10"/>
  <c r="K17" i="10"/>
  <c r="K35" i="10"/>
  <c r="K24" i="10"/>
  <c r="K31" i="10"/>
  <c r="K23" i="10"/>
  <c r="K45" i="10"/>
  <c r="K19" i="10"/>
  <c r="K27" i="10"/>
  <c r="K117" i="10"/>
  <c r="K107" i="10"/>
  <c r="K98" i="10"/>
  <c r="K81" i="10"/>
  <c r="K66" i="10"/>
  <c r="K47" i="10"/>
  <c r="K55" i="10"/>
  <c r="K63" i="10"/>
  <c r="K15" i="10"/>
  <c r="K68" i="10"/>
  <c r="K50" i="10"/>
  <c r="K10" i="10"/>
  <c r="K70" i="10"/>
  <c r="K60" i="10"/>
  <c r="K13" i="10"/>
  <c r="K116" i="10"/>
  <c r="K106" i="10"/>
  <c r="K97" i="10"/>
  <c r="K75" i="10"/>
  <c r="K39" i="10"/>
  <c r="K48" i="10"/>
  <c r="K56" i="10"/>
  <c r="K64" i="10"/>
  <c r="K5" i="10" a="1"/>
  <c r="K5" i="10" s="1"/>
  <c r="K114" i="10"/>
  <c r="K105" i="10"/>
  <c r="K96" i="10"/>
  <c r="K83" i="10"/>
  <c r="K67" i="10"/>
  <c r="K40" i="10"/>
  <c r="K49" i="10"/>
  <c r="K57" i="10"/>
  <c r="K9" i="10"/>
  <c r="K6" i="10" a="1"/>
  <c r="K6" i="10" s="1"/>
  <c r="K52" i="10"/>
  <c r="K61" i="10"/>
  <c r="K113" i="10"/>
  <c r="K104" i="10"/>
  <c r="K95" i="10"/>
  <c r="K76" i="10"/>
  <c r="K41" i="10"/>
  <c r="K58" i="10"/>
  <c r="K93" i="10"/>
  <c r="K53" i="10"/>
  <c r="K112" i="10"/>
  <c r="K103" i="10"/>
  <c r="K94" i="10"/>
  <c r="K77" i="10"/>
  <c r="K69" i="10"/>
  <c r="K42" i="10"/>
  <c r="K51" i="10"/>
  <c r="K59" i="10"/>
  <c r="K11" i="10"/>
  <c r="K43" i="10"/>
  <c r="K12" i="10"/>
  <c r="K111" i="10"/>
  <c r="K101" i="10"/>
  <c r="K78" i="10"/>
  <c r="K44" i="10"/>
  <c r="K119" i="10"/>
  <c r="K110" i="10"/>
  <c r="K100" i="10"/>
  <c r="K92" i="10"/>
  <c r="K79" i="10"/>
  <c r="K71" i="10"/>
  <c r="K118" i="10"/>
  <c r="K109" i="10"/>
  <c r="K99" i="10"/>
  <c r="K80" i="10"/>
  <c r="K72" i="10"/>
  <c r="K46" i="10"/>
  <c r="K54" i="10"/>
  <c r="K62" i="10"/>
  <c r="K14" i="10"/>
  <c r="K7" i="10" a="1"/>
  <c r="K7" i="10" s="1"/>
  <c r="U37" i="10"/>
  <c r="U28" i="10"/>
  <c r="U20" i="10"/>
  <c r="U33" i="10"/>
  <c r="U27" i="10"/>
  <c r="U19" i="10"/>
  <c r="U36" i="10"/>
  <c r="U26" i="10"/>
  <c r="U18" i="10"/>
  <c r="U32" i="10"/>
  <c r="U35" i="10"/>
  <c r="U24" i="10"/>
  <c r="U31" i="10"/>
  <c r="U23" i="10"/>
  <c r="U45" i="10"/>
  <c r="U30" i="10"/>
  <c r="U22" i="10"/>
  <c r="U34" i="10"/>
  <c r="U29" i="10"/>
  <c r="U21" i="10"/>
  <c r="U25" i="10"/>
  <c r="U17" i="10"/>
  <c r="P32" i="10"/>
  <c r="P25" i="10"/>
  <c r="P17" i="10"/>
  <c r="P35" i="10"/>
  <c r="P24" i="10"/>
  <c r="P31" i="10"/>
  <c r="P23" i="10"/>
  <c r="P45" i="10"/>
  <c r="P30" i="10"/>
  <c r="P34" i="10"/>
  <c r="P29" i="10"/>
  <c r="P21" i="10"/>
  <c r="P37" i="10"/>
  <c r="P28" i="10"/>
  <c r="P20" i="10"/>
  <c r="P33" i="10"/>
  <c r="P27" i="10"/>
  <c r="P19" i="10"/>
  <c r="P36" i="10"/>
  <c r="P26" i="10"/>
  <c r="P18" i="10"/>
  <c r="P111" i="10"/>
  <c r="P101" i="10"/>
  <c r="P93" i="10"/>
  <c r="P80" i="10"/>
  <c r="P71" i="10"/>
  <c r="P62" i="10"/>
  <c r="P54" i="10"/>
  <c r="P46" i="10"/>
  <c r="P10" i="10"/>
  <c r="P7" i="10" a="1"/>
  <c r="P7" i="10" s="1"/>
  <c r="P119" i="10"/>
  <c r="P110" i="10"/>
  <c r="P100" i="10"/>
  <c r="P92" i="10"/>
  <c r="P79" i="10"/>
  <c r="P70" i="10"/>
  <c r="P61" i="10"/>
  <c r="P53" i="10"/>
  <c r="P44" i="10"/>
  <c r="P11" i="10"/>
  <c r="P81" i="10"/>
  <c r="P47" i="10"/>
  <c r="P118" i="10"/>
  <c r="P109" i="10"/>
  <c r="P99" i="10"/>
  <c r="P78" i="10"/>
  <c r="P69" i="10"/>
  <c r="P60" i="10"/>
  <c r="P52" i="10"/>
  <c r="P43" i="10"/>
  <c r="P12" i="10"/>
  <c r="P117" i="10"/>
  <c r="P107" i="10"/>
  <c r="P98" i="10"/>
  <c r="P77" i="10"/>
  <c r="P68" i="10"/>
  <c r="P59" i="10"/>
  <c r="P51" i="10"/>
  <c r="P42" i="10"/>
  <c r="P13" i="10"/>
  <c r="P112" i="10"/>
  <c r="P72" i="10"/>
  <c r="P22" i="10"/>
  <c r="P116" i="10"/>
  <c r="P106" i="10"/>
  <c r="P97" i="10"/>
  <c r="P76" i="10"/>
  <c r="P67" i="10"/>
  <c r="P58" i="10"/>
  <c r="P50" i="10"/>
  <c r="P41" i="10"/>
  <c r="P14" i="10"/>
  <c r="P103" i="10"/>
  <c r="P63" i="10"/>
  <c r="P9" i="10"/>
  <c r="P114" i="10"/>
  <c r="P105" i="10"/>
  <c r="P96" i="10"/>
  <c r="P83" i="10"/>
  <c r="P75" i="10"/>
  <c r="P66" i="10"/>
  <c r="P57" i="10"/>
  <c r="P49" i="10"/>
  <c r="P40" i="10"/>
  <c r="P15" i="10"/>
  <c r="P113" i="10"/>
  <c r="P104" i="10"/>
  <c r="P95" i="10"/>
  <c r="P82" i="10"/>
  <c r="P74" i="10"/>
  <c r="P64" i="10"/>
  <c r="P56" i="10"/>
  <c r="P48" i="10"/>
  <c r="P39" i="10"/>
  <c r="P5" i="10" a="1"/>
  <c r="P5" i="10" s="1"/>
  <c r="P94" i="10"/>
  <c r="P55" i="10"/>
  <c r="P6" i="10" a="1"/>
  <c r="P6" i="10" s="1"/>
  <c r="U116" i="10"/>
  <c r="U106" i="10"/>
  <c r="U97" i="10"/>
  <c r="U76" i="10"/>
  <c r="U67" i="10"/>
  <c r="U63" i="10"/>
  <c r="U55" i="10"/>
  <c r="U47" i="10"/>
  <c r="U114" i="10"/>
  <c r="U105" i="10"/>
  <c r="U96" i="10"/>
  <c r="U83" i="10"/>
  <c r="U75" i="10"/>
  <c r="U66" i="10"/>
  <c r="U62" i="10"/>
  <c r="U54" i="10"/>
  <c r="U46" i="10"/>
  <c r="U9" i="10"/>
  <c r="U5" i="10" a="1"/>
  <c r="U5" i="10" s="1"/>
  <c r="U113" i="10"/>
  <c r="U104" i="10"/>
  <c r="U95" i="10"/>
  <c r="U82" i="10"/>
  <c r="U74" i="10"/>
  <c r="U61" i="10"/>
  <c r="U53" i="10"/>
  <c r="U44" i="10"/>
  <c r="U10" i="10"/>
  <c r="U6" i="10" a="1"/>
  <c r="U6" i="10" s="1"/>
  <c r="U112" i="10"/>
  <c r="U103" i="10"/>
  <c r="U94" i="10"/>
  <c r="U81" i="10"/>
  <c r="U72" i="10"/>
  <c r="U60" i="10"/>
  <c r="U52" i="10"/>
  <c r="U43" i="10"/>
  <c r="U11" i="10"/>
  <c r="U7" i="10" a="1"/>
  <c r="U7" i="10" s="1"/>
  <c r="U111" i="10"/>
  <c r="U101" i="10"/>
  <c r="U93" i="10"/>
  <c r="U80" i="10"/>
  <c r="U71" i="10"/>
  <c r="U59" i="10"/>
  <c r="U51" i="10"/>
  <c r="U42" i="10"/>
  <c r="U12" i="10"/>
  <c r="U119" i="10"/>
  <c r="U110" i="10"/>
  <c r="U100" i="10"/>
  <c r="U92" i="10"/>
  <c r="U79" i="10"/>
  <c r="U70" i="10"/>
  <c r="U58" i="10"/>
  <c r="U50" i="10"/>
  <c r="U41" i="10"/>
  <c r="U13" i="10"/>
  <c r="U118" i="10"/>
  <c r="U109" i="10"/>
  <c r="U99" i="10"/>
  <c r="U78" i="10"/>
  <c r="U69" i="10"/>
  <c r="U57" i="10"/>
  <c r="U49" i="10"/>
  <c r="U40" i="10"/>
  <c r="U14" i="10"/>
  <c r="U117" i="10"/>
  <c r="U107" i="10"/>
  <c r="U98" i="10"/>
  <c r="U77" i="10"/>
  <c r="U68" i="10"/>
  <c r="U64" i="10"/>
  <c r="U56" i="10"/>
  <c r="U48" i="10"/>
  <c r="U39" i="10"/>
  <c r="U15" i="10"/>
  <c r="I110" i="10" a="1"/>
  <c r="I110" i="10" s="1"/>
  <c r="I119" i="10" a="1"/>
  <c r="I119" i="10" s="1"/>
  <c r="I99" i="10" a="1"/>
  <c r="I99" i="10" s="1"/>
  <c r="I92" i="10" a="1"/>
  <c r="I92" i="10" s="1"/>
  <c r="I79" i="10" a="1"/>
  <c r="I79" i="10" s="1"/>
  <c r="I71" i="10" a="1"/>
  <c r="I71" i="10" s="1"/>
  <c r="I39" i="10" a="1"/>
  <c r="I39" i="10" s="1"/>
  <c r="I48" i="10" a="1"/>
  <c r="I48" i="10" s="1"/>
  <c r="I56" i="10" a="1"/>
  <c r="I56" i="10" s="1"/>
  <c r="I64" i="10" a="1"/>
  <c r="I64" i="10" s="1"/>
  <c r="I15" i="10" a="1"/>
  <c r="I15" i="10" s="1"/>
  <c r="I111" i="10" a="1"/>
  <c r="I111" i="10" s="1"/>
  <c r="I109" i="10" a="1"/>
  <c r="I109" i="10" s="1"/>
  <c r="I100" i="10" a="1"/>
  <c r="I100" i="10" s="1"/>
  <c r="I80" i="10" a="1"/>
  <c r="I80" i="10" s="1"/>
  <c r="I72" i="10" a="1"/>
  <c r="I72" i="10" s="1"/>
  <c r="I40" i="10" a="1"/>
  <c r="I40" i="10" s="1"/>
  <c r="I49" i="10" a="1"/>
  <c r="I49" i="10" s="1"/>
  <c r="I57" i="10" a="1"/>
  <c r="I57" i="10" s="1"/>
  <c r="I112" i="10" a="1"/>
  <c r="I112" i="10" s="1"/>
  <c r="I93" i="10" a="1"/>
  <c r="I93" i="10" s="1"/>
  <c r="I101" i="10" a="1"/>
  <c r="I101" i="10" s="1"/>
  <c r="I81" i="10" a="1"/>
  <c r="I81" i="10" s="1"/>
  <c r="I66" i="10" a="1"/>
  <c r="I66" i="10" s="1"/>
  <c r="I41" i="10" a="1"/>
  <c r="I41" i="10" s="1"/>
  <c r="I50" i="10" a="1"/>
  <c r="I50" i="10" s="1"/>
  <c r="I58" i="10" a="1"/>
  <c r="I58" i="10" s="1"/>
  <c r="I9" i="10" a="1"/>
  <c r="I9" i="10" s="1"/>
  <c r="I5" i="10" a="1"/>
  <c r="I5" i="10" s="1"/>
  <c r="I113" i="10" a="1"/>
  <c r="I113" i="10" s="1"/>
  <c r="I94" i="10" a="1"/>
  <c r="I94" i="10" s="1"/>
  <c r="I103" i="10" a="1"/>
  <c r="I103" i="10" s="1"/>
  <c r="I75" i="10" a="1"/>
  <c r="I75" i="10" s="1"/>
  <c r="I42" i="10" a="1"/>
  <c r="I42" i="10" s="1"/>
  <c r="I51" i="10" a="1"/>
  <c r="I51" i="10" s="1"/>
  <c r="I59" i="10" a="1"/>
  <c r="I59" i="10" s="1"/>
  <c r="I10" i="10" a="1"/>
  <c r="I10" i="10" s="1"/>
  <c r="I6" i="10" a="1"/>
  <c r="I6" i="10" s="1"/>
  <c r="I114" i="10" a="1"/>
  <c r="I114" i="10" s="1"/>
  <c r="I95" i="10" a="1"/>
  <c r="I95" i="10" s="1"/>
  <c r="I104" i="10" a="1"/>
  <c r="I104" i="10" s="1"/>
  <c r="I83" i="10" a="1"/>
  <c r="I83" i="10" s="1"/>
  <c r="I67" i="10" a="1"/>
  <c r="I67" i="10" s="1"/>
  <c r="I43" i="10" a="1"/>
  <c r="I43" i="10" s="1"/>
  <c r="I52" i="10" a="1"/>
  <c r="I52" i="10" s="1"/>
  <c r="I60" i="10" a="1"/>
  <c r="I60" i="10" s="1"/>
  <c r="I11" i="10" a="1"/>
  <c r="I11" i="10" s="1"/>
  <c r="I7" i="10" a="1"/>
  <c r="I7" i="10" s="1"/>
  <c r="I116" i="10" a="1"/>
  <c r="I116" i="10" s="1"/>
  <c r="I96" i="10" a="1"/>
  <c r="I96" i="10" s="1"/>
  <c r="I105" i="10" a="1"/>
  <c r="I105" i="10" s="1"/>
  <c r="I76" i="10" a="1"/>
  <c r="I76" i="10" s="1"/>
  <c r="I68" i="10" a="1"/>
  <c r="I68" i="10" s="1"/>
  <c r="I44" i="10" a="1"/>
  <c r="I44" i="10" s="1"/>
  <c r="I53" i="10" a="1"/>
  <c r="I53" i="10" s="1"/>
  <c r="I61" i="10" a="1"/>
  <c r="I61" i="10" s="1"/>
  <c r="I12" i="10" a="1"/>
  <c r="I12" i="10" s="1"/>
  <c r="I117" i="10" a="1"/>
  <c r="I117" i="10" s="1"/>
  <c r="I97" i="10" a="1"/>
  <c r="I97" i="10" s="1"/>
  <c r="I106" i="10" a="1"/>
  <c r="I106" i="10" s="1"/>
  <c r="I77" i="10" a="1"/>
  <c r="I77" i="10" s="1"/>
  <c r="I69" i="10" a="1"/>
  <c r="I69" i="10" s="1"/>
  <c r="I46" i="10" a="1"/>
  <c r="I46" i="10" s="1"/>
  <c r="I54" i="10" a="1"/>
  <c r="I54" i="10" s="1"/>
  <c r="I62" i="10" a="1"/>
  <c r="I62" i="10" s="1"/>
  <c r="I13" i="10" a="1"/>
  <c r="I13" i="10" s="1"/>
  <c r="I118" i="10" a="1"/>
  <c r="I118" i="10" s="1"/>
  <c r="I98" i="10" a="1"/>
  <c r="I98" i="10" s="1"/>
  <c r="I107" i="10" a="1"/>
  <c r="I107" i="10" s="1"/>
  <c r="I78" i="10" a="1"/>
  <c r="I78" i="10" s="1"/>
  <c r="I70" i="10" a="1"/>
  <c r="I70" i="10" s="1"/>
  <c r="I47" i="10" a="1"/>
  <c r="I47" i="10" s="1"/>
  <c r="I55" i="10" a="1"/>
  <c r="I55" i="10" s="1"/>
  <c r="I63" i="10" a="1"/>
  <c r="I63" i="10" s="1"/>
  <c r="I14" i="10" a="1"/>
  <c r="I14" i="10" s="1"/>
  <c r="J14" i="10"/>
  <c r="J119" i="10"/>
  <c r="J110" i="10"/>
  <c r="J99" i="10"/>
  <c r="J92" i="10"/>
  <c r="J79" i="10"/>
  <c r="J71" i="10"/>
  <c r="J39" i="10"/>
  <c r="J48" i="10"/>
  <c r="J56" i="10"/>
  <c r="J64" i="10"/>
  <c r="J15" i="10"/>
  <c r="J72" i="10"/>
  <c r="J49" i="10"/>
  <c r="J117" i="10"/>
  <c r="J93" i="10"/>
  <c r="J66" i="10"/>
  <c r="J50" i="10"/>
  <c r="J9" i="10"/>
  <c r="J76" i="10"/>
  <c r="J12" i="10"/>
  <c r="J70" i="10"/>
  <c r="J47" i="10"/>
  <c r="J118" i="10"/>
  <c r="J109" i="10"/>
  <c r="J100" i="10"/>
  <c r="J80" i="10"/>
  <c r="J40" i="10"/>
  <c r="J57" i="10"/>
  <c r="J101" i="10"/>
  <c r="J81" i="10"/>
  <c r="J41" i="10"/>
  <c r="J58" i="10"/>
  <c r="J5" i="10" a="1"/>
  <c r="J5" i="10" s="1"/>
  <c r="J53" i="10"/>
  <c r="J107" i="10"/>
  <c r="J116" i="10"/>
  <c r="J94" i="10"/>
  <c r="J103" i="10"/>
  <c r="J75" i="10"/>
  <c r="J42" i="10"/>
  <c r="J51" i="10"/>
  <c r="J59" i="10"/>
  <c r="J10" i="10"/>
  <c r="J6" i="10" a="1"/>
  <c r="J6" i="10" s="1"/>
  <c r="J61" i="10"/>
  <c r="J78" i="10"/>
  <c r="J63" i="10"/>
  <c r="J114" i="10"/>
  <c r="J95" i="10"/>
  <c r="J104" i="10"/>
  <c r="J83" i="10"/>
  <c r="J67" i="10"/>
  <c r="J43" i="10"/>
  <c r="J52" i="10"/>
  <c r="J60" i="10"/>
  <c r="J11" i="10"/>
  <c r="J7" i="10" a="1"/>
  <c r="J7" i="10" s="1"/>
  <c r="J113" i="10"/>
  <c r="J96" i="10"/>
  <c r="J105" i="10"/>
  <c r="J68" i="10"/>
  <c r="J44" i="10"/>
  <c r="J112" i="10"/>
  <c r="J97" i="10"/>
  <c r="J106" i="10"/>
  <c r="J77" i="10"/>
  <c r="J69" i="10"/>
  <c r="J46" i="10"/>
  <c r="J54" i="10"/>
  <c r="J62" i="10"/>
  <c r="J13" i="10"/>
  <c r="J111" i="10"/>
  <c r="J98" i="10"/>
  <c r="J55" i="10"/>
  <c r="F60" i="10" a="1"/>
  <c r="F60" i="10" s="1"/>
  <c r="F59" i="10" a="1"/>
  <c r="F59" i="10" s="1"/>
  <c r="F62" i="10" a="1"/>
  <c r="F62" i="10" s="1"/>
  <c r="F61" i="10" a="1"/>
  <c r="F61" i="10" s="1"/>
  <c r="F110" i="10" a="1"/>
  <c r="F110" i="10" s="1"/>
  <c r="F119" i="10" a="1"/>
  <c r="F119" i="10" s="1"/>
  <c r="F99" i="10" a="1"/>
  <c r="F99" i="10" s="1"/>
  <c r="F92" i="10" a="1"/>
  <c r="F92" i="10" s="1"/>
  <c r="F79" i="10" a="1"/>
  <c r="F79" i="10" s="1"/>
  <c r="F71" i="10" a="1"/>
  <c r="F71" i="10" s="1"/>
  <c r="F111" i="10" a="1"/>
  <c r="F111" i="10" s="1"/>
  <c r="F109" i="10" a="1"/>
  <c r="F109" i="10" s="1"/>
  <c r="F100" i="10" a="1"/>
  <c r="F100" i="10" s="1"/>
  <c r="F80" i="10" a="1"/>
  <c r="F80" i="10" s="1"/>
  <c r="F72" i="10" a="1"/>
  <c r="F72" i="10" s="1"/>
  <c r="F112" i="10" a="1"/>
  <c r="F112" i="10" s="1"/>
  <c r="F93" i="10" a="1"/>
  <c r="F93" i="10" s="1"/>
  <c r="F101" i="10" a="1"/>
  <c r="F101" i="10" s="1"/>
  <c r="F81" i="10" a="1"/>
  <c r="F81" i="10" s="1"/>
  <c r="F66" i="10" a="1"/>
  <c r="F66" i="10" s="1"/>
  <c r="F113" i="10" a="1"/>
  <c r="F113" i="10" s="1"/>
  <c r="F94" i="10" a="1"/>
  <c r="F94" i="10" s="1"/>
  <c r="F103" i="10" a="1"/>
  <c r="F103" i="10" s="1"/>
  <c r="F75" i="10" a="1"/>
  <c r="F75" i="10" s="1"/>
  <c r="F114" i="10" a="1"/>
  <c r="F114" i="10" s="1"/>
  <c r="F95" i="10" a="1"/>
  <c r="F95" i="10" s="1"/>
  <c r="F104" i="10" a="1"/>
  <c r="F104" i="10" s="1"/>
  <c r="F83" i="10" a="1"/>
  <c r="F83" i="10" s="1"/>
  <c r="F67" i="10" a="1"/>
  <c r="F67" i="10" s="1"/>
  <c r="F116" i="10" a="1"/>
  <c r="F116" i="10" s="1"/>
  <c r="F96" i="10" a="1"/>
  <c r="F96" i="10" s="1"/>
  <c r="F105" i="10" a="1"/>
  <c r="F105" i="10" s="1"/>
  <c r="F76" i="10" a="1"/>
  <c r="F76" i="10" s="1"/>
  <c r="F68" i="10" a="1"/>
  <c r="F68" i="10" s="1"/>
  <c r="F117" i="10" a="1"/>
  <c r="F117" i="10" s="1"/>
  <c r="F97" i="10" a="1"/>
  <c r="F97" i="10" s="1"/>
  <c r="F106" i="10" a="1"/>
  <c r="F106" i="10" s="1"/>
  <c r="F77" i="10" a="1"/>
  <c r="F77" i="10" s="1"/>
  <c r="F69" i="10" a="1"/>
  <c r="F69" i="10" s="1"/>
  <c r="F118" i="10" a="1"/>
  <c r="F118" i="10" s="1"/>
  <c r="F98" i="10" a="1"/>
  <c r="F98" i="10" s="1"/>
  <c r="F107" i="10" a="1"/>
  <c r="F107" i="10" s="1"/>
  <c r="F78" i="10" a="1"/>
  <c r="F78" i="10" s="1"/>
  <c r="F70" i="10" a="1"/>
  <c r="F70" i="10" s="1"/>
  <c r="F39" i="10" a="1"/>
  <c r="F39" i="10" s="1"/>
  <c r="F48" i="10" a="1"/>
  <c r="F48" i="10" s="1"/>
  <c r="F56" i="10" a="1"/>
  <c r="F56" i="10" s="1"/>
  <c r="F15" i="10" a="1"/>
  <c r="F15" i="10" s="1"/>
  <c r="F40" i="10" a="1"/>
  <c r="F40" i="10" s="1"/>
  <c r="F49" i="10" a="1"/>
  <c r="F49" i="10" s="1"/>
  <c r="F57" i="10" a="1"/>
  <c r="F57" i="10" s="1"/>
  <c r="F12" i="10" a="1"/>
  <c r="F12" i="10" s="1"/>
  <c r="F41" i="10" a="1"/>
  <c r="F41" i="10" s="1"/>
  <c r="F50" i="10" a="1"/>
  <c r="F50" i="10" s="1"/>
  <c r="F58" i="10" a="1"/>
  <c r="F58" i="10" s="1"/>
  <c r="F13" i="10" a="1"/>
  <c r="F13" i="10" s="1"/>
  <c r="F42" i="10" a="1"/>
  <c r="F42" i="10" s="1"/>
  <c r="F51" i="10" a="1"/>
  <c r="F51" i="10" s="1"/>
  <c r="F63" i="10" a="1"/>
  <c r="F63" i="10" s="1"/>
  <c r="F14" i="10" a="1"/>
  <c r="F14" i="10" s="1"/>
  <c r="F43" i="10" a="1"/>
  <c r="F43" i="10" s="1"/>
  <c r="F52" i="10" a="1"/>
  <c r="F52" i="10" s="1"/>
  <c r="F64" i="10" a="1"/>
  <c r="F64" i="10" s="1"/>
  <c r="F44" i="10" a="1"/>
  <c r="F44" i="10" s="1"/>
  <c r="F53" i="10" a="1"/>
  <c r="F53" i="10" s="1"/>
  <c r="F46" i="10" a="1"/>
  <c r="F46" i="10" s="1"/>
  <c r="F54" i="10" a="1"/>
  <c r="F54" i="10" s="1"/>
  <c r="F9" i="10" a="1"/>
  <c r="F9" i="10" s="1"/>
  <c r="F47" i="10" a="1"/>
  <c r="F47" i="10" s="1"/>
  <c r="F55" i="10" a="1"/>
  <c r="F55" i="10" s="1"/>
  <c r="F10" i="10" a="1"/>
  <c r="F10" i="10" s="1"/>
  <c r="F11" i="10" a="1"/>
  <c r="F11" i="10" s="1"/>
  <c r="F6" i="10" a="1"/>
  <c r="F6" i="10" s="1"/>
  <c r="F7" i="10" a="1"/>
  <c r="F7" i="10" s="1"/>
  <c r="F5" i="10" a="1"/>
  <c r="F5" i="10" s="1"/>
  <c r="T11" i="35" a="1"/>
  <c r="T11" i="35" s="1"/>
  <c r="T18" i="35" a="1"/>
  <c r="T18" i="35" s="1"/>
  <c r="T19" i="35" a="1"/>
  <c r="T19" i="35" s="1"/>
  <c r="T12" i="35" a="1"/>
  <c r="T12" i="35" s="1"/>
  <c r="T20" i="35" a="1"/>
  <c r="T20" i="35" s="1"/>
  <c r="T13" i="35" a="1"/>
  <c r="T13" i="35" s="1"/>
  <c r="T21" i="35" a="1"/>
  <c r="T21" i="35" s="1"/>
  <c r="T14" i="35" a="1"/>
  <c r="T14" i="35" s="1"/>
  <c r="T22" i="35" a="1"/>
  <c r="T22" i="35" s="1"/>
  <c r="T8" i="35" a="1"/>
  <c r="T8" i="35" s="1"/>
  <c r="T15" i="35" a="1"/>
  <c r="T15" i="35" s="1"/>
  <c r="T23" i="35" a="1"/>
  <c r="T23" i="35" s="1"/>
  <c r="T9" i="35" a="1"/>
  <c r="T9" i="35" s="1"/>
  <c r="T16" i="35" a="1"/>
  <c r="T16" i="35" s="1"/>
  <c r="T24" i="35" a="1"/>
  <c r="T24" i="35" s="1"/>
  <c r="T10" i="35" a="1"/>
  <c r="T10" i="35" s="1"/>
  <c r="T17" i="35" a="1"/>
  <c r="T17" i="35" s="1"/>
  <c r="T7" i="35" a="1"/>
  <c r="T7" i="35" s="1"/>
  <c r="G20" i="42"/>
  <c r="H20" i="42" s="1"/>
  <c r="G22" i="42"/>
  <c r="H22" i="42" s="1"/>
  <c r="G21" i="42"/>
  <c r="H21" i="42" s="1"/>
  <c r="G23" i="42"/>
  <c r="H23" i="42" s="1"/>
  <c r="G12" i="42"/>
  <c r="H12" i="42" s="1"/>
  <c r="G16" i="42"/>
  <c r="H16" i="42" s="1"/>
  <c r="G14" i="42"/>
  <c r="H14" i="42" s="1"/>
  <c r="G18" i="42"/>
  <c r="H18" i="42" s="1"/>
  <c r="G8" i="42"/>
  <c r="H8" i="42" s="1"/>
  <c r="G9" i="42"/>
  <c r="H9" i="42" s="1"/>
  <c r="G13" i="42"/>
  <c r="H13" i="42" s="1"/>
  <c r="G10" i="42"/>
  <c r="H10" i="42" s="1"/>
  <c r="G7" i="42"/>
  <c r="H7" i="42" s="1"/>
  <c r="G11" i="42"/>
  <c r="H11" i="42" s="1"/>
  <c r="G15" i="42"/>
  <c r="H15" i="42" s="1"/>
  <c r="G19" i="42"/>
  <c r="H19" i="42" s="1"/>
  <c r="F11" i="37"/>
  <c r="F12" i="37"/>
  <c r="F13" i="37"/>
  <c r="F14" i="37"/>
  <c r="F15" i="37"/>
  <c r="F16" i="37"/>
  <c r="F17" i="37"/>
  <c r="F18" i="37"/>
  <c r="F19" i="37"/>
  <c r="F20" i="37"/>
  <c r="F10" i="37"/>
  <c r="V74" i="10" l="1"/>
  <c r="V82" i="10"/>
  <c r="L57" i="32"/>
  <c r="L9" i="32" s="1"/>
  <c r="P9" i="32"/>
  <c r="E87" i="10" a="1"/>
  <c r="E87" i="10" s="1"/>
  <c r="V87" i="10" s="1"/>
  <c r="E85" i="10" a="1"/>
  <c r="E85" i="10" s="1"/>
  <c r="V85" i="10" s="1"/>
  <c r="E89" i="10" a="1"/>
  <c r="E89" i="10" s="1"/>
  <c r="V89" i="10" s="1"/>
  <c r="E90" i="10" a="1"/>
  <c r="E90" i="10" s="1"/>
  <c r="V90" i="10" s="1"/>
  <c r="E88" i="10" a="1"/>
  <c r="E88" i="10" s="1"/>
  <c r="V88" i="10" s="1"/>
  <c r="E102" i="10" a="1"/>
  <c r="E102" i="10" s="1"/>
  <c r="V102" i="10" s="1"/>
  <c r="E86" i="10" a="1"/>
  <c r="E86" i="10" s="1"/>
  <c r="V86" i="10" s="1"/>
  <c r="E84" i="10" a="1"/>
  <c r="E84" i="10" s="1"/>
  <c r="V84" i="10" s="1"/>
  <c r="E35" i="10" a="1"/>
  <c r="E35" i="10" s="1"/>
  <c r="E31" i="10" a="1"/>
  <c r="E31" i="10" s="1"/>
  <c r="E23" i="10" a="1"/>
  <c r="E23" i="10" s="1"/>
  <c r="E45" i="10" a="1"/>
  <c r="E17" i="10" a="1"/>
  <c r="E26" i="10" a="1"/>
  <c r="E26" i="10" s="1"/>
  <c r="V26" i="10" s="1"/>
  <c r="E25" i="10" a="1"/>
  <c r="E25" i="10" s="1"/>
  <c r="E36" i="10" a="1"/>
  <c r="E36" i="10" s="1"/>
  <c r="E32" i="10" a="1"/>
  <c r="E32" i="10" s="1"/>
  <c r="E29" i="10" a="1"/>
  <c r="E29" i="10" s="1"/>
  <c r="E21" i="10" a="1"/>
  <c r="E21" i="10" s="1"/>
  <c r="E24" i="10" a="1"/>
  <c r="E24" i="10" s="1"/>
  <c r="E37" i="10" a="1"/>
  <c r="E37" i="10" s="1"/>
  <c r="E33" i="10" a="1"/>
  <c r="E33" i="10" s="1"/>
  <c r="E27" i="10" a="1"/>
  <c r="E27" i="10" s="1"/>
  <c r="E19" i="10" a="1"/>
  <c r="E19" i="10" s="1"/>
  <c r="E30" i="10" a="1"/>
  <c r="E30" i="10" s="1"/>
  <c r="E22" i="10" a="1"/>
  <c r="E22" i="10" s="1"/>
  <c r="E34" i="10" a="1"/>
  <c r="E34" i="10" s="1"/>
  <c r="E28" i="10" a="1"/>
  <c r="E28" i="10" s="1"/>
  <c r="E20" i="10" a="1"/>
  <c r="E20" i="10" s="1"/>
  <c r="E18" i="10" a="1"/>
  <c r="E18" i="10" s="1"/>
  <c r="V18" i="10" s="1"/>
  <c r="E45" i="10"/>
  <c r="V45" i="10" s="1"/>
  <c r="E17" i="10"/>
  <c r="V17" i="10" s="1"/>
  <c r="E62" i="10" a="1"/>
  <c r="E62" i="10" s="1"/>
  <c r="V62" i="10" s="1"/>
  <c r="E59" i="10" a="1"/>
  <c r="E59" i="10" s="1"/>
  <c r="V59" i="10" s="1"/>
  <c r="E60" i="10" a="1"/>
  <c r="E60" i="10" s="1"/>
  <c r="V60" i="10" s="1"/>
  <c r="E61" i="10" a="1"/>
  <c r="E61" i="10" s="1"/>
  <c r="V61" i="10" s="1"/>
  <c r="E119" i="10" a="1"/>
  <c r="E119" i="10" s="1"/>
  <c r="E111" i="10" a="1"/>
  <c r="E111" i="10" s="1"/>
  <c r="E101" i="10" a="1"/>
  <c r="E101" i="10" s="1"/>
  <c r="E93" i="10" a="1"/>
  <c r="E93" i="10" s="1"/>
  <c r="V93" i="10" s="1"/>
  <c r="E79" i="10" a="1"/>
  <c r="E79" i="10" s="1"/>
  <c r="V79" i="10" s="1"/>
  <c r="E69" i="10" a="1"/>
  <c r="E69" i="10" s="1"/>
  <c r="E48" i="10" a="1"/>
  <c r="E57" i="10" a="1"/>
  <c r="E44" i="10" a="1"/>
  <c r="E12" i="10" a="1"/>
  <c r="E104" i="10" a="1"/>
  <c r="E104" i="10" s="1"/>
  <c r="E118" i="10" a="1"/>
  <c r="E118" i="10" s="1"/>
  <c r="V118" i="10" s="1"/>
  <c r="E110" i="10" a="1"/>
  <c r="E110" i="10" s="1"/>
  <c r="E100" i="10" a="1"/>
  <c r="E100" i="10" s="1"/>
  <c r="V100" i="10" s="1"/>
  <c r="E92" i="10" a="1"/>
  <c r="E92" i="10" s="1"/>
  <c r="V92" i="10" s="1"/>
  <c r="E78" i="10" a="1"/>
  <c r="E78" i="10" s="1"/>
  <c r="V78" i="10" s="1"/>
  <c r="E68" i="10" a="1"/>
  <c r="E68" i="10" s="1"/>
  <c r="V68" i="10" s="1"/>
  <c r="E49" i="10" a="1"/>
  <c r="E49" i="10" s="1"/>
  <c r="V49" i="10" s="1"/>
  <c r="E58" i="10" a="1"/>
  <c r="E58" i="10" s="1"/>
  <c r="E46" i="10" a="1"/>
  <c r="E13" i="10" a="1"/>
  <c r="E13" i="10" s="1"/>
  <c r="E71" i="10" a="1"/>
  <c r="E71" i="10" s="1"/>
  <c r="E117" i="10" a="1"/>
  <c r="E117" i="10" s="1"/>
  <c r="E109" i="10" a="1"/>
  <c r="E109" i="10" s="1"/>
  <c r="E99" i="10" a="1"/>
  <c r="E99" i="10" s="1"/>
  <c r="E77" i="10" a="1"/>
  <c r="E77" i="10" s="1"/>
  <c r="E67" i="10" a="1"/>
  <c r="E67" i="10" s="1"/>
  <c r="E64" i="10" a="1"/>
  <c r="E64" i="10" s="1"/>
  <c r="V64" i="10" s="1"/>
  <c r="E51" i="10" a="1"/>
  <c r="E63" i="10" a="1"/>
  <c r="E63" i="10" s="1"/>
  <c r="V63" i="10" s="1"/>
  <c r="E14" i="10" a="1"/>
  <c r="E10" i="10" a="1"/>
  <c r="E81" i="10" a="1"/>
  <c r="E81" i="10" s="1"/>
  <c r="E42" i="10" a="1"/>
  <c r="E42" i="10" s="1"/>
  <c r="V42" i="10" s="1"/>
  <c r="E107" i="10" a="1"/>
  <c r="E107" i="10" s="1"/>
  <c r="V107" i="10" s="1"/>
  <c r="E98" i="10" a="1"/>
  <c r="E98" i="10" s="1"/>
  <c r="E76" i="10" a="1"/>
  <c r="E76" i="10" s="1"/>
  <c r="E66" i="10" a="1"/>
  <c r="E66" i="10" s="1"/>
  <c r="V66" i="10" s="1"/>
  <c r="E52" i="10" a="1"/>
  <c r="E39" i="10" a="1"/>
  <c r="E15" i="10" a="1"/>
  <c r="E15" i="10" s="1"/>
  <c r="E54" i="10" a="1"/>
  <c r="E54" i="10" s="1"/>
  <c r="V54" i="10" s="1"/>
  <c r="E113" i="10" a="1"/>
  <c r="E113" i="10" s="1"/>
  <c r="E116" i="10" a="1"/>
  <c r="E116" i="10" s="1"/>
  <c r="V116" i="10" s="1"/>
  <c r="E106" i="10" a="1"/>
  <c r="E106" i="10" s="1"/>
  <c r="E97" i="10" a="1"/>
  <c r="E97" i="10" s="1"/>
  <c r="E75" i="10" a="1"/>
  <c r="E75" i="10" s="1"/>
  <c r="E53" i="10" a="1"/>
  <c r="E53" i="10" s="1"/>
  <c r="V53" i="10" s="1"/>
  <c r="E40" i="10" a="1"/>
  <c r="E40" i="10" s="1"/>
  <c r="V40" i="10" s="1"/>
  <c r="E9" i="10" a="1"/>
  <c r="E9" i="10" s="1"/>
  <c r="V9" i="10" s="1"/>
  <c r="E95" i="10" a="1"/>
  <c r="E95" i="10" s="1"/>
  <c r="E55" i="10" a="1"/>
  <c r="E55" i="10" s="1"/>
  <c r="E114" i="10" a="1"/>
  <c r="E114" i="10" s="1"/>
  <c r="E105" i="10" a="1"/>
  <c r="E105" i="10" s="1"/>
  <c r="V105" i="10" s="1"/>
  <c r="E96" i="10" a="1"/>
  <c r="E96" i="10" s="1"/>
  <c r="E83" i="10" a="1"/>
  <c r="E83" i="10" s="1"/>
  <c r="V83" i="10" s="1"/>
  <c r="E72" i="10" a="1"/>
  <c r="E72" i="10" s="1"/>
  <c r="E50" i="10" a="1"/>
  <c r="E50" i="10" s="1"/>
  <c r="E41" i="10" a="1"/>
  <c r="E41" i="10" s="1"/>
  <c r="V41" i="10" s="1"/>
  <c r="E112" i="10" a="1"/>
  <c r="E112" i="10" s="1"/>
  <c r="E103" i="10" a="1"/>
  <c r="E103" i="10" s="1"/>
  <c r="E94" i="10" a="1"/>
  <c r="E94" i="10" s="1"/>
  <c r="E80" i="10" a="1"/>
  <c r="E80" i="10" s="1"/>
  <c r="V80" i="10" s="1"/>
  <c r="E70" i="10" a="1"/>
  <c r="E70" i="10" s="1"/>
  <c r="E47" i="10" a="1"/>
  <c r="E47" i="10" s="1"/>
  <c r="V47" i="10" s="1"/>
  <c r="E56" i="10" a="1"/>
  <c r="E56" i="10" s="1"/>
  <c r="E43" i="10" a="1"/>
  <c r="E43" i="10" s="1"/>
  <c r="V43" i="10" s="1"/>
  <c r="E11" i="10" a="1"/>
  <c r="E11" i="10" s="1"/>
  <c r="E39" i="10"/>
  <c r="V39" i="10" s="1"/>
  <c r="E44" i="10"/>
  <c r="V44" i="10" s="1"/>
  <c r="E52" i="10"/>
  <c r="E57" i="10"/>
  <c r="E48" i="10"/>
  <c r="V48" i="10" s="1"/>
  <c r="E46" i="10"/>
  <c r="V46" i="10" s="1"/>
  <c r="E51" i="10"/>
  <c r="E6" i="10" a="1"/>
  <c r="E6" i="10" s="1"/>
  <c r="V6" i="10" s="1"/>
  <c r="E5" i="10" a="1"/>
  <c r="E5" i="10" s="1"/>
  <c r="E7" i="10" a="1"/>
  <c r="E7" i="10" s="1"/>
  <c r="V7" i="10" s="1"/>
  <c r="E14" i="10"/>
  <c r="V14" i="10" s="1"/>
  <c r="E12" i="10"/>
  <c r="E10" i="10"/>
  <c r="V10" i="10" s="1"/>
  <c r="B8" i="32"/>
  <c r="V12" i="10" l="1"/>
  <c r="A12" i="10" s="1"/>
  <c r="V52" i="10"/>
  <c r="A52" i="10" s="1"/>
  <c r="V96" i="10"/>
  <c r="A96" i="10" s="1"/>
  <c r="V75" i="10"/>
  <c r="A75" i="10" s="1"/>
  <c r="V117" i="10"/>
  <c r="A117" i="10" s="1"/>
  <c r="V28" i="10"/>
  <c r="A28" i="10" s="1"/>
  <c r="V94" i="10"/>
  <c r="A94" i="10" s="1"/>
  <c r="V97" i="10"/>
  <c r="A97" i="10" s="1"/>
  <c r="V71" i="10"/>
  <c r="A71" i="10" s="1"/>
  <c r="V69" i="10"/>
  <c r="A69" i="10" s="1"/>
  <c r="V34" i="10"/>
  <c r="A34" i="10" s="1"/>
  <c r="V21" i="10"/>
  <c r="A21" i="10" s="1"/>
  <c r="V23" i="10"/>
  <c r="A23" i="10" s="1"/>
  <c r="V103" i="10"/>
  <c r="A103" i="10" s="1"/>
  <c r="V114" i="10"/>
  <c r="A114" i="10" s="1"/>
  <c r="V106" i="10"/>
  <c r="A106" i="10" s="1"/>
  <c r="V76" i="10"/>
  <c r="A76" i="10" s="1"/>
  <c r="V13" i="10"/>
  <c r="A13" i="10" s="1"/>
  <c r="V110" i="10"/>
  <c r="A110" i="10" s="1"/>
  <c r="V22" i="10"/>
  <c r="A22" i="10" s="1"/>
  <c r="V29" i="10"/>
  <c r="A29" i="10" s="1"/>
  <c r="V31" i="10"/>
  <c r="A31" i="10" s="1"/>
  <c r="V112" i="10"/>
  <c r="A112" i="10" s="1"/>
  <c r="V55" i="10"/>
  <c r="A55" i="10" s="1"/>
  <c r="V98" i="10"/>
  <c r="A98" i="10" s="1"/>
  <c r="V30" i="10"/>
  <c r="A30" i="10" s="1"/>
  <c r="V32" i="10"/>
  <c r="A32" i="10" s="1"/>
  <c r="V35" i="10"/>
  <c r="A35" i="10" s="1"/>
  <c r="V51" i="10"/>
  <c r="A51" i="10" s="1"/>
  <c r="V95" i="10"/>
  <c r="A95" i="10" s="1"/>
  <c r="V113" i="10"/>
  <c r="A113" i="10" s="1"/>
  <c r="V67" i="10"/>
  <c r="A67" i="10" s="1"/>
  <c r="V58" i="10"/>
  <c r="A58" i="10" s="1"/>
  <c r="V104" i="10"/>
  <c r="A104" i="10" s="1"/>
  <c r="V101" i="10"/>
  <c r="A101" i="10" s="1"/>
  <c r="V19" i="10"/>
  <c r="A19" i="10" s="1"/>
  <c r="V36" i="10"/>
  <c r="A36" i="10" s="1"/>
  <c r="V56" i="10"/>
  <c r="A56" i="10" s="1"/>
  <c r="V50" i="10"/>
  <c r="A50" i="10" s="1"/>
  <c r="V77" i="10"/>
  <c r="A77" i="10" s="1"/>
  <c r="V111" i="10"/>
  <c r="A111" i="10" s="1"/>
  <c r="V24" i="10"/>
  <c r="A24" i="10" s="1"/>
  <c r="V27" i="10"/>
  <c r="A27" i="10" s="1"/>
  <c r="V25" i="10"/>
  <c r="A25" i="10" s="1"/>
  <c r="V11" i="10"/>
  <c r="A11" i="10" s="1"/>
  <c r="V72" i="10"/>
  <c r="A72" i="10" s="1"/>
  <c r="V15" i="10"/>
  <c r="A15" i="10" s="1"/>
  <c r="V81" i="10"/>
  <c r="A81" i="10" s="1"/>
  <c r="V99" i="10"/>
  <c r="A99" i="10" s="1"/>
  <c r="V119" i="10"/>
  <c r="A119" i="10" s="1"/>
  <c r="V33" i="10"/>
  <c r="A33" i="10" s="1"/>
  <c r="V57" i="10"/>
  <c r="A57" i="10" s="1"/>
  <c r="V70" i="10"/>
  <c r="A70" i="10" s="1"/>
  <c r="V109" i="10"/>
  <c r="A109" i="10" s="1"/>
  <c r="V20" i="10"/>
  <c r="A20" i="10" s="1"/>
  <c r="V37" i="10"/>
  <c r="A37" i="10" s="1"/>
  <c r="C8" i="32"/>
  <c r="D8" i="32" l="1"/>
  <c r="A9" i="39"/>
  <c r="A10" i="39" s="1"/>
  <c r="A11" i="39" s="1"/>
  <c r="A12" i="39" s="1"/>
  <c r="A13" i="39" s="1"/>
  <c r="A14" i="39" s="1"/>
  <c r="A15" i="39" s="1"/>
  <c r="A16" i="39" s="1"/>
  <c r="A17" i="39" s="1"/>
  <c r="A18" i="39" s="1"/>
  <c r="A19" i="39" s="1"/>
  <c r="A20" i="39" s="1"/>
  <c r="A21" i="39" s="1"/>
  <c r="A22" i="39" s="1"/>
  <c r="A23" i="39" s="1"/>
  <c r="A24" i="39" s="1"/>
  <c r="A25" i="39" s="1"/>
  <c r="A26" i="39" s="1"/>
  <c r="A27" i="39" s="1"/>
  <c r="A28" i="39" s="1"/>
  <c r="A29" i="39" s="1"/>
  <c r="A30" i="39" s="1"/>
  <c r="A31" i="39" s="1"/>
  <c r="A32" i="39" s="1"/>
  <c r="A33" i="39" s="1"/>
  <c r="A34" i="39" s="1"/>
  <c r="A35" i="39" s="1"/>
  <c r="A36" i="39" s="1"/>
  <c r="A37" i="39" s="1"/>
  <c r="A38" i="39" s="1"/>
  <c r="A39" i="39" s="1"/>
  <c r="A40" i="39" s="1"/>
  <c r="A41" i="39" s="1"/>
  <c r="A42" i="39" s="1"/>
  <c r="A43" i="39" s="1"/>
  <c r="A44" i="39" s="1"/>
  <c r="A45" i="39" s="1"/>
  <c r="A46" i="39" s="1"/>
  <c r="A47" i="39" s="1"/>
  <c r="A48" i="39" s="1"/>
  <c r="A49" i="39" s="1"/>
  <c r="A50" i="39" s="1"/>
  <c r="A51" i="39" s="1"/>
  <c r="A52" i="39" s="1"/>
  <c r="A53" i="39" s="1"/>
  <c r="A54" i="39" s="1"/>
  <c r="A55" i="39" s="1"/>
  <c r="A56" i="39" s="1"/>
  <c r="A57" i="39" s="1"/>
  <c r="A58" i="39" s="1"/>
  <c r="A59" i="39" s="1"/>
  <c r="A60" i="39" s="1"/>
  <c r="A61" i="39" s="1"/>
  <c r="A62" i="39" s="1"/>
  <c r="A63" i="39" s="1"/>
  <c r="A64" i="39" s="1"/>
  <c r="A65" i="39" s="1"/>
  <c r="A66" i="39" s="1"/>
  <c r="A67" i="39" s="1"/>
  <c r="A68" i="39" s="1"/>
  <c r="A69" i="39" s="1"/>
  <c r="A70" i="39" s="1"/>
  <c r="A71" i="39" s="1"/>
  <c r="A72" i="39" s="1"/>
  <c r="A73" i="39" s="1"/>
  <c r="A74" i="39" s="1"/>
  <c r="A75" i="39" s="1"/>
  <c r="A76" i="39" s="1"/>
  <c r="A77" i="39" s="1"/>
  <c r="A78" i="39" s="1"/>
  <c r="A79" i="39" s="1"/>
  <c r="A80" i="39" s="1"/>
  <c r="A81" i="39" s="1"/>
  <c r="H8" i="32" l="1"/>
  <c r="I8" i="32"/>
  <c r="J8" i="32" l="1"/>
  <c r="K8" i="32" l="1"/>
  <c r="E7" i="37"/>
  <c r="A1" i="36"/>
  <c r="H18" i="32" l="1"/>
  <c r="E371" i="37"/>
  <c r="E6" i="37"/>
  <c r="I36" i="44" s="1"/>
  <c r="I38" i="44" s="1"/>
  <c r="O50" i="44" s="1"/>
  <c r="L8" i="32"/>
  <c r="E373" i="37" l="1"/>
  <c r="E370" i="37"/>
  <c r="D18" i="32"/>
  <c r="D9" i="32" s="1"/>
  <c r="H9" i="32"/>
  <c r="P8" i="32"/>
  <c r="Q8" i="32" l="1"/>
  <c r="R8" i="32" s="1"/>
  <c r="S8" i="32" s="1"/>
  <c r="T8" i="32" s="1"/>
  <c r="U8" i="32" s="1"/>
  <c r="V8" i="32" s="1"/>
  <c r="W8" i="32" s="1"/>
  <c r="X8" i="32" s="1"/>
  <c r="Y8" i="32" s="1"/>
  <c r="AC8" i="32" l="1"/>
  <c r="AA8" i="32"/>
  <c r="AD8" i="32" l="1"/>
  <c r="AE8" i="32" s="1"/>
  <c r="AG8" i="32" s="1"/>
  <c r="AH8" i="32" s="1"/>
  <c r="AI8" i="32" s="1"/>
  <c r="AJ8" i="32" s="1"/>
  <c r="AK8" i="32" s="1"/>
  <c r="AL8" i="32" s="1"/>
  <c r="AM8" i="32" s="1"/>
  <c r="AN8" i="32" s="1"/>
  <c r="AO8" i="32" s="1"/>
  <c r="AP8" i="32" s="1"/>
  <c r="AQ8" i="32" s="1"/>
  <c r="AR8" i="32" s="1"/>
  <c r="B239" i="35"/>
  <c r="B238" i="35"/>
  <c r="B237" i="35"/>
  <c r="B236" i="35"/>
  <c r="B235" i="35"/>
  <c r="B234" i="35"/>
  <c r="B233" i="35"/>
  <c r="B232" i="35"/>
  <c r="B231" i="35"/>
  <c r="B230" i="35"/>
  <c r="B229" i="35"/>
  <c r="B228" i="35"/>
  <c r="B227" i="35"/>
  <c r="B226" i="35"/>
  <c r="B225" i="35"/>
  <c r="B224" i="35"/>
  <c r="B223" i="35"/>
  <c r="B197" i="35"/>
  <c r="B185" i="35"/>
  <c r="B184" i="35"/>
  <c r="B183" i="35"/>
  <c r="B182" i="35"/>
  <c r="C181" i="35"/>
  <c r="F181" i="35" s="1"/>
  <c r="C180" i="35"/>
  <c r="F180" i="35" s="1"/>
  <c r="B179" i="35"/>
  <c r="B181" i="35" s="1"/>
  <c r="B178" i="35"/>
  <c r="B180" i="35" s="1"/>
  <c r="B177" i="35"/>
  <c r="B176" i="35"/>
  <c r="B175" i="35"/>
  <c r="B174" i="35"/>
  <c r="B173" i="35"/>
  <c r="B172" i="35"/>
  <c r="B171" i="35"/>
  <c r="C170" i="35"/>
  <c r="F170" i="35" s="1"/>
  <c r="C169" i="35"/>
  <c r="F169" i="35" s="1"/>
  <c r="B168" i="35"/>
  <c r="B170" i="35" s="1"/>
  <c r="B167" i="35"/>
  <c r="B169" i="35" s="1"/>
  <c r="B166" i="35"/>
  <c r="B165" i="35"/>
  <c r="C95" i="35"/>
  <c r="F95" i="35" s="1"/>
  <c r="B95" i="35"/>
  <c r="C94" i="35"/>
  <c r="F94" i="35" s="1"/>
  <c r="B94" i="35"/>
  <c r="C93" i="35"/>
  <c r="F93" i="35" s="1"/>
  <c r="B93" i="35"/>
  <c r="C88" i="35"/>
  <c r="F88" i="35" s="1"/>
  <c r="B88" i="35"/>
  <c r="C87" i="35"/>
  <c r="B87" i="35"/>
  <c r="C86" i="35"/>
  <c r="F86" i="35" s="1"/>
  <c r="B86" i="35"/>
  <c r="A1" i="35"/>
  <c r="BA267" i="33"/>
  <c r="BA121" i="33" s="1"/>
  <c r="AZ267" i="33"/>
  <c r="AZ121" i="33" s="1"/>
  <c r="AY267" i="33"/>
  <c r="AY121" i="33" s="1"/>
  <c r="AX267" i="33"/>
  <c r="AX121" i="33" s="1"/>
  <c r="AW267" i="33"/>
  <c r="J124" i="35" s="1"/>
  <c r="BA8" i="33"/>
  <c r="AZ8" i="33"/>
  <c r="AY8" i="33"/>
  <c r="AX8" i="33"/>
  <c r="AW8" i="33"/>
  <c r="E124" i="35" s="1"/>
  <c r="A1" i="33"/>
  <c r="F87" i="35" l="1"/>
  <c r="L87" i="35"/>
  <c r="E14" i="35" a="1"/>
  <c r="E14" i="35" s="1"/>
  <c r="E17" i="35" a="1"/>
  <c r="E17" i="35" s="1"/>
  <c r="E19" i="35" a="1"/>
  <c r="E19" i="35" s="1"/>
  <c r="E24" i="35" a="1"/>
  <c r="E24" i="35" s="1"/>
  <c r="E18" i="35" a="1"/>
  <c r="E18" i="35" s="1"/>
  <c r="E54" i="35" a="1"/>
  <c r="E54" i="35" s="1"/>
  <c r="E281" i="35" a="1"/>
  <c r="E281" i="35" s="1"/>
  <c r="J54" i="35"/>
  <c r="E243" i="35"/>
  <c r="E287" i="35"/>
  <c r="E286" i="35"/>
  <c r="E282" i="35" a="1"/>
  <c r="E282" i="35" s="1"/>
  <c r="E285" i="35"/>
  <c r="E283" i="35" a="1"/>
  <c r="E283" i="35" s="1"/>
  <c r="E242" i="35"/>
  <c r="E241" i="35" a="1"/>
  <c r="E241" i="35" s="1"/>
  <c r="E289" i="35" a="1"/>
  <c r="E289" i="35" s="1"/>
  <c r="J242" i="35"/>
  <c r="J287" i="35"/>
  <c r="J289" i="35"/>
  <c r="J285" i="35"/>
  <c r="J281" i="35"/>
  <c r="J243" i="35"/>
  <c r="J286" i="35"/>
  <c r="AW121" i="33"/>
  <c r="J278" i="35"/>
  <c r="J270" i="35"/>
  <c r="J262" i="35"/>
  <c r="J254" i="35"/>
  <c r="J245" i="35"/>
  <c r="J234" i="35"/>
  <c r="J226" i="35"/>
  <c r="J218" i="35"/>
  <c r="J214" i="35"/>
  <c r="J204" i="35"/>
  <c r="J195" i="35"/>
  <c r="J185" i="35"/>
  <c r="J177" i="35"/>
  <c r="J169" i="35"/>
  <c r="J160" i="35"/>
  <c r="J151" i="35"/>
  <c r="J143" i="35"/>
  <c r="J135" i="35"/>
  <c r="J127" i="35"/>
  <c r="J118" i="35"/>
  <c r="J110" i="35"/>
  <c r="J101" i="35"/>
  <c r="J93" i="35"/>
  <c r="J85" i="35"/>
  <c r="J75" i="35"/>
  <c r="J67" i="35"/>
  <c r="J58" i="35"/>
  <c r="J49" i="35"/>
  <c r="J40" i="35"/>
  <c r="J31" i="35"/>
  <c r="J66" i="35"/>
  <c r="J30" i="35"/>
  <c r="J68" i="35"/>
  <c r="J277" i="35"/>
  <c r="J269" i="35"/>
  <c r="J261" i="35"/>
  <c r="J253" i="35"/>
  <c r="J244" i="35"/>
  <c r="J233" i="35"/>
  <c r="J225" i="35"/>
  <c r="J284" i="35"/>
  <c r="J212" i="35"/>
  <c r="J202" i="35"/>
  <c r="J194" i="35"/>
  <c r="J184" i="35"/>
  <c r="J176" i="35"/>
  <c r="J168" i="35"/>
  <c r="J159" i="35"/>
  <c r="J150" i="35"/>
  <c r="J142" i="35"/>
  <c r="J134" i="35"/>
  <c r="J126" i="35"/>
  <c r="J117" i="35"/>
  <c r="J109" i="35"/>
  <c r="J100" i="35"/>
  <c r="J92" i="35"/>
  <c r="J84" i="35"/>
  <c r="J74" i="35"/>
  <c r="J56" i="35"/>
  <c r="J48" i="35"/>
  <c r="J39" i="35"/>
  <c r="J76" i="35"/>
  <c r="J276" i="35"/>
  <c r="J268" i="35"/>
  <c r="J260" i="35"/>
  <c r="J252" i="35"/>
  <c r="J240" i="35"/>
  <c r="J232" i="35"/>
  <c r="J224" i="35"/>
  <c r="J211" i="35"/>
  <c r="J201" i="35"/>
  <c r="J192" i="35"/>
  <c r="J183" i="35"/>
  <c r="J175" i="35"/>
  <c r="J167" i="35"/>
  <c r="J158" i="35"/>
  <c r="J149" i="35"/>
  <c r="J141" i="35"/>
  <c r="J133" i="35"/>
  <c r="J125" i="35"/>
  <c r="J116" i="35"/>
  <c r="J108" i="35"/>
  <c r="J99" i="35"/>
  <c r="J91" i="35"/>
  <c r="J83" i="35"/>
  <c r="J73" i="35"/>
  <c r="J65" i="35"/>
  <c r="J55" i="35"/>
  <c r="J47" i="35"/>
  <c r="J38" i="35"/>
  <c r="J29" i="35"/>
  <c r="J246" i="35"/>
  <c r="J205" i="35"/>
  <c r="J152" i="35"/>
  <c r="J111" i="35"/>
  <c r="J275" i="35"/>
  <c r="J267" i="35"/>
  <c r="J259" i="35"/>
  <c r="J250" i="35"/>
  <c r="J239" i="35"/>
  <c r="J231" i="35"/>
  <c r="J223" i="35"/>
  <c r="J209" i="35"/>
  <c r="J200" i="35"/>
  <c r="J191" i="35"/>
  <c r="J182" i="35"/>
  <c r="J174" i="35"/>
  <c r="J166" i="35"/>
  <c r="J157" i="35"/>
  <c r="J148" i="35"/>
  <c r="J140" i="35"/>
  <c r="J132" i="35"/>
  <c r="J123" i="35"/>
  <c r="J115" i="35"/>
  <c r="J107" i="35"/>
  <c r="J98" i="35"/>
  <c r="J90" i="35"/>
  <c r="J82" i="35"/>
  <c r="J72" i="35"/>
  <c r="J63" i="35"/>
  <c r="J46" i="35"/>
  <c r="J37" i="35"/>
  <c r="J28" i="35"/>
  <c r="J26" i="35"/>
  <c r="J271" i="35"/>
  <c r="J219" i="35"/>
  <c r="J178" i="35"/>
  <c r="J144" i="35"/>
  <c r="J103" i="35"/>
  <c r="J59" i="35"/>
  <c r="J274" i="35"/>
  <c r="J266" i="35"/>
  <c r="J258" i="35"/>
  <c r="J249" i="35"/>
  <c r="J238" i="35"/>
  <c r="J230" i="35"/>
  <c r="J222" i="35"/>
  <c r="J208" i="35"/>
  <c r="J199" i="35"/>
  <c r="J190" i="35"/>
  <c r="J181" i="35"/>
  <c r="J173" i="35"/>
  <c r="J165" i="35"/>
  <c r="J156" i="35"/>
  <c r="J147" i="35"/>
  <c r="J139" i="35"/>
  <c r="J131" i="35"/>
  <c r="J122" i="35"/>
  <c r="J114" i="35"/>
  <c r="J106" i="35"/>
  <c r="J97" i="35"/>
  <c r="J89" i="35"/>
  <c r="J81" i="35"/>
  <c r="J71" i="35"/>
  <c r="J62" i="35"/>
  <c r="J53" i="35"/>
  <c r="J45" i="35"/>
  <c r="J36" i="35"/>
  <c r="J27" i="35"/>
  <c r="J51" i="35"/>
  <c r="J263" i="35"/>
  <c r="J227" i="35"/>
  <c r="J186" i="35"/>
  <c r="J136" i="35"/>
  <c r="J94" i="35"/>
  <c r="J41" i="35"/>
  <c r="J273" i="35"/>
  <c r="J265" i="35"/>
  <c r="J257" i="35"/>
  <c r="J248" i="35"/>
  <c r="J237" i="35"/>
  <c r="J229" i="35"/>
  <c r="J221" i="35"/>
  <c r="J217" i="35"/>
  <c r="J207" i="35"/>
  <c r="J198" i="35"/>
  <c r="J188" i="35"/>
  <c r="J180" i="35"/>
  <c r="J172" i="35"/>
  <c r="J164" i="35"/>
  <c r="J154" i="35"/>
  <c r="J146" i="35"/>
  <c r="J138" i="35"/>
  <c r="J130" i="35"/>
  <c r="J121" i="35"/>
  <c r="J113" i="35"/>
  <c r="J105" i="35"/>
  <c r="J96" i="35"/>
  <c r="J88" i="35"/>
  <c r="J80" i="35"/>
  <c r="J70" i="35"/>
  <c r="J61" i="35"/>
  <c r="J52" i="35"/>
  <c r="J44" i="35"/>
  <c r="J35" i="35"/>
  <c r="J42" i="35"/>
  <c r="J255" i="35"/>
  <c r="J215" i="35"/>
  <c r="J170" i="35"/>
  <c r="J128" i="35"/>
  <c r="J86" i="35"/>
  <c r="J50" i="35"/>
  <c r="J272" i="35"/>
  <c r="J264" i="35"/>
  <c r="J256" i="35"/>
  <c r="J247" i="35"/>
  <c r="J236" i="35"/>
  <c r="J228" i="35"/>
  <c r="J220" i="35"/>
  <c r="J216" i="35"/>
  <c r="J206" i="35"/>
  <c r="J197" i="35"/>
  <c r="J187" i="35"/>
  <c r="J179" i="35"/>
  <c r="J171" i="35"/>
  <c r="J163" i="35"/>
  <c r="J153" i="35"/>
  <c r="J145" i="35"/>
  <c r="J137" i="35"/>
  <c r="J129" i="35"/>
  <c r="J120" i="35"/>
  <c r="J112" i="35"/>
  <c r="J104" i="35"/>
  <c r="J95" i="35"/>
  <c r="J87" i="35"/>
  <c r="J77" i="35"/>
  <c r="J69" i="35"/>
  <c r="J60" i="35"/>
  <c r="J34" i="35"/>
  <c r="J235" i="35"/>
  <c r="J196" i="35"/>
  <c r="J162" i="35"/>
  <c r="J119" i="35"/>
  <c r="J32" i="35"/>
  <c r="I195" i="35"/>
  <c r="I194" i="35"/>
  <c r="I196" i="35"/>
  <c r="I197" i="35"/>
  <c r="I198" i="35"/>
  <c r="I199" i="35"/>
  <c r="I200" i="35"/>
  <c r="I201" i="35"/>
  <c r="I202" i="35"/>
  <c r="E53" i="35" a="1"/>
  <c r="E53" i="35" s="1"/>
  <c r="W53" i="35" s="1"/>
  <c r="E74" i="35" a="1"/>
  <c r="E74" i="35" s="1"/>
  <c r="E77" i="35" a="1"/>
  <c r="E77" i="35" s="1"/>
  <c r="E73" i="35" a="1"/>
  <c r="E73" i="35" s="1"/>
  <c r="E76" i="35" a="1"/>
  <c r="E76" i="35" s="1"/>
  <c r="E75" i="35" a="1"/>
  <c r="E75" i="35" s="1"/>
  <c r="E72" i="35" a="1"/>
  <c r="E72" i="35" s="1"/>
  <c r="G88" i="35"/>
  <c r="R88" i="35"/>
  <c r="U88" i="35"/>
  <c r="S88" i="35"/>
  <c r="P88" i="35"/>
  <c r="N88" i="35"/>
  <c r="Q88" i="35"/>
  <c r="O88" i="35"/>
  <c r="T88" i="35"/>
  <c r="V88" i="35"/>
  <c r="G169" i="35"/>
  <c r="O169" i="35"/>
  <c r="U169" i="35"/>
  <c r="P169" i="35"/>
  <c r="N169" i="35"/>
  <c r="S169" i="35"/>
  <c r="Q169" i="35"/>
  <c r="R169" i="35"/>
  <c r="V169" i="35"/>
  <c r="T169" i="35"/>
  <c r="G86" i="35"/>
  <c r="P86" i="35"/>
  <c r="O86" i="35"/>
  <c r="U86" i="35"/>
  <c r="N86" i="35"/>
  <c r="S86" i="35"/>
  <c r="Q86" i="35"/>
  <c r="R86" i="35"/>
  <c r="V86" i="35"/>
  <c r="T86" i="35"/>
  <c r="G94" i="35"/>
  <c r="O94" i="35"/>
  <c r="U94" i="35"/>
  <c r="N94" i="35"/>
  <c r="Q94" i="35"/>
  <c r="S94" i="35"/>
  <c r="P94" i="35"/>
  <c r="R94" i="35"/>
  <c r="V94" i="35"/>
  <c r="T94" i="35"/>
  <c r="G170" i="35"/>
  <c r="P170" i="35"/>
  <c r="R170" i="35"/>
  <c r="O170" i="35"/>
  <c r="N170" i="35"/>
  <c r="U170" i="35"/>
  <c r="Q170" i="35"/>
  <c r="S170" i="35"/>
  <c r="T170" i="35"/>
  <c r="V170" i="35"/>
  <c r="G95" i="35"/>
  <c r="S95" i="35"/>
  <c r="N95" i="35"/>
  <c r="P95" i="35"/>
  <c r="O95" i="35"/>
  <c r="Q95" i="35"/>
  <c r="R95" i="35"/>
  <c r="U95" i="35"/>
  <c r="T95" i="35"/>
  <c r="V95" i="35"/>
  <c r="G180" i="35"/>
  <c r="P180" i="35"/>
  <c r="Q180" i="35"/>
  <c r="O180" i="35"/>
  <c r="R180" i="35"/>
  <c r="U180" i="35"/>
  <c r="N180" i="35"/>
  <c r="S180" i="35"/>
  <c r="V180" i="35"/>
  <c r="T180" i="35"/>
  <c r="G181" i="35"/>
  <c r="Q181" i="35"/>
  <c r="S181" i="35"/>
  <c r="O181" i="35"/>
  <c r="P181" i="35"/>
  <c r="R181" i="35"/>
  <c r="N181" i="35"/>
  <c r="U181" i="35"/>
  <c r="T181" i="35"/>
  <c r="V181" i="35"/>
  <c r="G93" i="35"/>
  <c r="Q93" i="35"/>
  <c r="R93" i="35"/>
  <c r="P93" i="35"/>
  <c r="N93" i="35"/>
  <c r="U93" i="35"/>
  <c r="O93" i="35"/>
  <c r="S93" i="35"/>
  <c r="T93" i="35"/>
  <c r="V93" i="35"/>
  <c r="G87" i="35"/>
  <c r="Q87" i="35"/>
  <c r="R87" i="35"/>
  <c r="P87" i="35"/>
  <c r="N87" i="35"/>
  <c r="U87" i="35"/>
  <c r="O87" i="35"/>
  <c r="S87" i="35"/>
  <c r="V87" i="35"/>
  <c r="T87" i="35"/>
  <c r="E208" i="35"/>
  <c r="E133" i="35" a="1"/>
  <c r="E133" i="35" s="1"/>
  <c r="E58" i="35" a="1"/>
  <c r="E58" i="35" s="1"/>
  <c r="E140" i="35" a="1"/>
  <c r="E140" i="35" s="1"/>
  <c r="E66" i="35" a="1"/>
  <c r="E66" i="35" s="1"/>
  <c r="E245" i="35"/>
  <c r="E147" i="35" a="1"/>
  <c r="E147" i="35" s="1"/>
  <c r="E227" i="35"/>
  <c r="E187" i="35"/>
  <c r="E97" i="35" a="1"/>
  <c r="E97" i="35" s="1"/>
  <c r="E220" i="35"/>
  <c r="E178" i="35"/>
  <c r="E105" i="35" a="1"/>
  <c r="E105" i="35" s="1"/>
  <c r="E217" i="35"/>
  <c r="E171" i="35"/>
  <c r="E112" i="35" a="1"/>
  <c r="E112" i="35" s="1"/>
  <c r="E27" i="35" a="1"/>
  <c r="E27" i="35" s="1"/>
  <c r="E190" i="35"/>
  <c r="E118" i="35" a="1"/>
  <c r="E118" i="35" s="1"/>
  <c r="E40" i="35" a="1"/>
  <c r="E40" i="35" s="1"/>
  <c r="E199" i="35"/>
  <c r="E126" i="35" a="1"/>
  <c r="E126" i="35" s="1"/>
  <c r="E48" i="35" a="1"/>
  <c r="E48" i="35" s="1"/>
  <c r="E200" i="35"/>
  <c r="E125" i="35" a="1"/>
  <c r="E125" i="35" s="1"/>
  <c r="E47" i="35" a="1"/>
  <c r="E47" i="35" s="1"/>
  <c r="E209" i="35"/>
  <c r="E132" i="35" a="1"/>
  <c r="E132" i="35" s="1"/>
  <c r="E56" i="35" a="1"/>
  <c r="E56" i="35" s="1"/>
  <c r="E139" i="35" a="1"/>
  <c r="E139" i="35" s="1"/>
  <c r="E65" i="35" a="1"/>
  <c r="E65" i="35" s="1"/>
  <c r="E235" i="35"/>
  <c r="E154" i="35" a="1"/>
  <c r="E154" i="35" s="1"/>
  <c r="E83" i="35" a="1"/>
  <c r="E83" i="35" s="1"/>
  <c r="E228" i="35"/>
  <c r="E188" i="35"/>
  <c r="E96" i="35" a="1"/>
  <c r="E96" i="35" s="1"/>
  <c r="E221" i="35"/>
  <c r="E179" i="35"/>
  <c r="E104" i="35" a="1"/>
  <c r="E104" i="35" s="1"/>
  <c r="E172" i="35"/>
  <c r="E111" i="35" a="1"/>
  <c r="E111" i="35" s="1"/>
  <c r="E28" i="35" a="1"/>
  <c r="E28" i="35" s="1"/>
  <c r="E163" i="35"/>
  <c r="E117" i="35" a="1"/>
  <c r="E117" i="35" s="1"/>
  <c r="E39" i="35" a="1"/>
  <c r="E39" i="35" s="1"/>
  <c r="E164" i="35"/>
  <c r="E116" i="35" a="1"/>
  <c r="E116" i="35" s="1"/>
  <c r="E38" i="35" a="1"/>
  <c r="E38" i="35" s="1"/>
  <c r="E201" i="35"/>
  <c r="E123" i="35" a="1"/>
  <c r="E123" i="35" s="1"/>
  <c r="E46" i="35" a="1"/>
  <c r="E46" i="35" s="1"/>
  <c r="E204" i="35"/>
  <c r="E131" i="35" a="1"/>
  <c r="E131" i="35" s="1"/>
  <c r="E55" i="35" a="1"/>
  <c r="E55" i="35" s="1"/>
  <c r="E246" i="35"/>
  <c r="E146" i="35" a="1"/>
  <c r="E146" i="35" s="1"/>
  <c r="E236" i="35"/>
  <c r="E153" i="35" a="1"/>
  <c r="E153" i="35" s="1"/>
  <c r="E82" i="35" a="1"/>
  <c r="E82" i="35" s="1"/>
  <c r="E229" i="35"/>
  <c r="E162" i="35"/>
  <c r="E92" i="35" a="1"/>
  <c r="E92" i="35" s="1"/>
  <c r="E222" i="35"/>
  <c r="E182" i="35"/>
  <c r="E103" i="35" a="1"/>
  <c r="E103" i="35" s="1"/>
  <c r="E173" i="35"/>
  <c r="E110" i="35" a="1"/>
  <c r="E110" i="35" s="1"/>
  <c r="E29" i="35" a="1"/>
  <c r="E29" i="35" s="1"/>
  <c r="E174" i="35"/>
  <c r="E109" i="35" a="1"/>
  <c r="E109" i="35" s="1"/>
  <c r="E30" i="35" a="1"/>
  <c r="E30" i="35" s="1"/>
  <c r="E165" i="35"/>
  <c r="E37" i="35" a="1"/>
  <c r="E37" i="35" s="1"/>
  <c r="E202" i="35"/>
  <c r="E122" i="35" a="1"/>
  <c r="E122" i="35" s="1"/>
  <c r="E45" i="35" a="1"/>
  <c r="E45" i="35" s="1"/>
  <c r="E212" i="35"/>
  <c r="E138" i="35" a="1"/>
  <c r="E138" i="35" s="1"/>
  <c r="E63" i="35" a="1"/>
  <c r="E63" i="35" s="1"/>
  <c r="E247" i="35"/>
  <c r="E145" i="35" a="1"/>
  <c r="E145" i="35" s="1"/>
  <c r="E71" i="35" a="1"/>
  <c r="E71" i="35" s="1"/>
  <c r="E237" i="35"/>
  <c r="E152" i="35" a="1"/>
  <c r="E152" i="35" s="1"/>
  <c r="E81" i="35" a="1"/>
  <c r="E81" i="35" s="1"/>
  <c r="E230" i="35"/>
  <c r="E160" i="35" a="1"/>
  <c r="E160" i="35" s="1"/>
  <c r="E91" i="35" a="1"/>
  <c r="E91" i="35" s="1"/>
  <c r="E223" i="35"/>
  <c r="E183" i="35"/>
  <c r="E101" i="35" a="1"/>
  <c r="E101" i="35" s="1"/>
  <c r="E137" i="35" a="1"/>
  <c r="E137" i="35" s="1"/>
  <c r="E248" i="35"/>
  <c r="E70" i="35" a="1"/>
  <c r="E70" i="35" s="1"/>
  <c r="E151" i="35" a="1"/>
  <c r="E151" i="35" s="1"/>
  <c r="E231" i="35"/>
  <c r="E90" i="35" a="1"/>
  <c r="E90" i="35" s="1"/>
  <c r="E224" i="35"/>
  <c r="E184" i="35"/>
  <c r="E100" i="35" a="1"/>
  <c r="E100" i="35" s="1"/>
  <c r="E284" i="35"/>
  <c r="E175" i="35"/>
  <c r="E108" i="35" a="1"/>
  <c r="E108" i="35" s="1"/>
  <c r="E31" i="35" a="1"/>
  <c r="E31" i="35" s="1"/>
  <c r="E166" i="35"/>
  <c r="E115" i="35" a="1"/>
  <c r="E115" i="35" s="1"/>
  <c r="E36" i="35" a="1"/>
  <c r="E36" i="35" s="1"/>
  <c r="E195" i="35"/>
  <c r="E130" i="35" a="1"/>
  <c r="E130" i="35" s="1"/>
  <c r="E52" i="35" a="1"/>
  <c r="E52" i="35" s="1"/>
  <c r="E211" i="35"/>
  <c r="E62" i="35" a="1"/>
  <c r="E62" i="35" s="1"/>
  <c r="E144" i="35" a="1"/>
  <c r="E144" i="35" s="1"/>
  <c r="E238" i="35"/>
  <c r="E80" i="35" a="1"/>
  <c r="E80" i="35" s="1"/>
  <c r="E159" i="35" a="1"/>
  <c r="E159" i="35" s="1"/>
  <c r="E232" i="35"/>
  <c r="E158" i="35" a="1"/>
  <c r="E158" i="35" s="1"/>
  <c r="E89" i="35" a="1"/>
  <c r="E89" i="35" s="1"/>
  <c r="E225" i="35"/>
  <c r="E185" i="35"/>
  <c r="E99" i="35" a="1"/>
  <c r="E99" i="35" s="1"/>
  <c r="E218" i="35"/>
  <c r="E176" i="35"/>
  <c r="E107" i="35" a="1"/>
  <c r="E107" i="35" s="1"/>
  <c r="E32" i="35" a="1"/>
  <c r="E32" i="35" s="1"/>
  <c r="E194" i="35"/>
  <c r="E121" i="35" a="1"/>
  <c r="E121" i="35" s="1"/>
  <c r="E44" i="35" a="1"/>
  <c r="E44" i="35" s="1"/>
  <c r="E196" i="35"/>
  <c r="E129" i="35" a="1"/>
  <c r="E129" i="35" s="1"/>
  <c r="E51" i="35" a="1"/>
  <c r="E51" i="35" s="1"/>
  <c r="E205" i="35"/>
  <c r="E136" i="35" a="1"/>
  <c r="E136" i="35" s="1"/>
  <c r="E61" i="35" a="1"/>
  <c r="E61" i="35" s="1"/>
  <c r="E249" i="35"/>
  <c r="E143" i="35" a="1"/>
  <c r="E143" i="35" s="1"/>
  <c r="E69" i="35" a="1"/>
  <c r="E69" i="35" s="1"/>
  <c r="E239" i="35"/>
  <c r="E150" i="35" a="1"/>
  <c r="E150" i="35" s="1"/>
  <c r="E240" i="35"/>
  <c r="E149" i="35" a="1"/>
  <c r="E149" i="35" s="1"/>
  <c r="E233" i="35"/>
  <c r="E157" i="35" a="1"/>
  <c r="E157" i="35" s="1"/>
  <c r="E85" i="35" a="1"/>
  <c r="E85" i="35" s="1"/>
  <c r="E226" i="35"/>
  <c r="E186" i="35"/>
  <c r="E98" i="35" a="1"/>
  <c r="E98" i="35" s="1"/>
  <c r="E215" i="35"/>
  <c r="E167" i="35"/>
  <c r="E114" i="35" a="1"/>
  <c r="E114" i="35" s="1"/>
  <c r="E35" i="35" a="1"/>
  <c r="E35" i="35" s="1"/>
  <c r="E191" i="35"/>
  <c r="E120" i="35" a="1"/>
  <c r="E120" i="35" s="1"/>
  <c r="E42" i="35" a="1"/>
  <c r="E42" i="35" s="1"/>
  <c r="E197" i="35"/>
  <c r="E128" i="35" a="1"/>
  <c r="E128" i="35" s="1"/>
  <c r="E50" i="35" a="1"/>
  <c r="E50" i="35" s="1"/>
  <c r="E206" i="35"/>
  <c r="E135" i="35" a="1"/>
  <c r="E135" i="35" s="1"/>
  <c r="E60" i="35" a="1"/>
  <c r="E60" i="35" s="1"/>
  <c r="E250" i="35"/>
  <c r="E142" i="35" a="1"/>
  <c r="E142" i="35" s="1"/>
  <c r="E68" i="35" a="1"/>
  <c r="E68" i="35" s="1"/>
  <c r="E214" i="35"/>
  <c r="E141" i="35" a="1"/>
  <c r="E141" i="35" s="1"/>
  <c r="E67" i="35" a="1"/>
  <c r="E67" i="35" s="1"/>
  <c r="E244" i="35"/>
  <c r="E148" i="35" a="1"/>
  <c r="E148" i="35" s="1"/>
  <c r="E234" i="35"/>
  <c r="E156" i="35" a="1"/>
  <c r="E156" i="35" s="1"/>
  <c r="E84" i="35" a="1"/>
  <c r="E84" i="35" s="1"/>
  <c r="E219" i="35"/>
  <c r="E177" i="35"/>
  <c r="E106" i="35" a="1"/>
  <c r="E106" i="35" s="1"/>
  <c r="E216" i="35"/>
  <c r="E168" i="35"/>
  <c r="E113" i="35" a="1"/>
  <c r="E113" i="35" s="1"/>
  <c r="E34" i="35" a="1"/>
  <c r="E34" i="35" s="1"/>
  <c r="E192" i="35"/>
  <c r="E119" i="35" a="1"/>
  <c r="E119" i="35" s="1"/>
  <c r="E41" i="35" a="1"/>
  <c r="E41" i="35" s="1"/>
  <c r="E198" i="35"/>
  <c r="E127" i="35" a="1"/>
  <c r="E127" i="35" s="1"/>
  <c r="E49" i="35" a="1"/>
  <c r="E49" i="35" s="1"/>
  <c r="E207" i="35"/>
  <c r="E134" i="35" a="1"/>
  <c r="E134" i="35" s="1"/>
  <c r="E59" i="35" a="1"/>
  <c r="E59" i="35" s="1"/>
  <c r="M170" i="35"/>
  <c r="E170" i="35"/>
  <c r="E88" i="35" a="1"/>
  <c r="E88" i="35" s="1"/>
  <c r="M88" i="35"/>
  <c r="E180" i="35"/>
  <c r="M180" i="35"/>
  <c r="E181" i="35"/>
  <c r="M181" i="35"/>
  <c r="M86" i="35"/>
  <c r="E86" i="35" a="1"/>
  <c r="E86" i="35" s="1"/>
  <c r="M94" i="35"/>
  <c r="E94" i="35" a="1"/>
  <c r="E94" i="35" s="1"/>
  <c r="M93" i="35"/>
  <c r="E93" i="35" a="1"/>
  <c r="E93" i="35" s="1"/>
  <c r="E87" i="35" a="1"/>
  <c r="E87" i="35" s="1"/>
  <c r="M87" i="35"/>
  <c r="E95" i="35" a="1"/>
  <c r="E95" i="35" s="1"/>
  <c r="M95" i="35"/>
  <c r="M169" i="35"/>
  <c r="E169" i="35"/>
  <c r="E259" i="35" a="1"/>
  <c r="E259" i="35" s="1"/>
  <c r="E265" i="35" a="1"/>
  <c r="E265" i="35" s="1"/>
  <c r="E262" i="35" a="1"/>
  <c r="E262" i="35" s="1"/>
  <c r="E253" i="35" a="1"/>
  <c r="E253" i="35" s="1"/>
  <c r="E23" i="35" a="1"/>
  <c r="E23" i="35" s="1"/>
  <c r="E258" i="35" a="1"/>
  <c r="E258" i="35" s="1"/>
  <c r="E254" i="35" a="1"/>
  <c r="E254" i="35" s="1"/>
  <c r="E12" i="35" a="1"/>
  <c r="E12" i="35" s="1"/>
  <c r="E10" i="35" a="1"/>
  <c r="E10" i="35" s="1"/>
  <c r="E260" i="35" a="1"/>
  <c r="E260" i="35" s="1"/>
  <c r="E274" i="35" a="1"/>
  <c r="E274" i="35" s="1"/>
  <c r="E275" i="35" a="1"/>
  <c r="E275" i="35" s="1"/>
  <c r="E271" i="35" a="1"/>
  <c r="E271" i="35" s="1"/>
  <c r="E16" i="35" a="1"/>
  <c r="E16" i="35" s="1"/>
  <c r="E257" i="35" a="1"/>
  <c r="E257" i="35" s="1"/>
  <c r="E264" i="35" a="1"/>
  <c r="E264" i="35" s="1"/>
  <c r="E270" i="35" a="1"/>
  <c r="E270" i="35" s="1"/>
  <c r="E26" i="35" a="1"/>
  <c r="E26" i="35" s="1"/>
  <c r="E278" i="35" a="1"/>
  <c r="E278" i="35" s="1"/>
  <c r="E272" i="35" a="1"/>
  <c r="E272" i="35" s="1"/>
  <c r="E7" i="35" a="1"/>
  <c r="E7" i="35" s="1"/>
  <c r="E256" i="35" a="1"/>
  <c r="E256" i="35" s="1"/>
  <c r="E263" i="35" a="1"/>
  <c r="E263" i="35" s="1"/>
  <c r="E252" i="35" a="1"/>
  <c r="E252" i="35" s="1"/>
  <c r="E267" i="35" a="1"/>
  <c r="E267" i="35" s="1"/>
  <c r="E277" i="35" a="1"/>
  <c r="E277" i="35" s="1"/>
  <c r="E15" i="35" a="1"/>
  <c r="E15" i="35" s="1"/>
  <c r="E11" i="35" a="1"/>
  <c r="E11" i="35" s="1"/>
  <c r="E9" i="35" a="1"/>
  <c r="E9" i="35" s="1"/>
  <c r="E255" i="35" a="1"/>
  <c r="E255" i="35" s="1"/>
  <c r="E268" i="35" a="1"/>
  <c r="E268" i="35" s="1"/>
  <c r="E266" i="35" a="1"/>
  <c r="E266" i="35" s="1"/>
  <c r="E13" i="35" a="1"/>
  <c r="E13" i="35" s="1"/>
  <c r="E21" i="35" a="1"/>
  <c r="E21" i="35" s="1"/>
  <c r="E8" i="35" a="1"/>
  <c r="E8" i="35" s="1"/>
  <c r="E276" i="35" a="1"/>
  <c r="E276" i="35" s="1"/>
  <c r="E269" i="35" a="1"/>
  <c r="E269" i="35" s="1"/>
  <c r="E261" i="35" a="1"/>
  <c r="E261" i="35" s="1"/>
  <c r="E273" i="35" a="1"/>
  <c r="E273" i="35" s="1"/>
  <c r="E22" i="35" a="1"/>
  <c r="E22" i="35" s="1"/>
  <c r="E20" i="35" a="1"/>
  <c r="E20" i="35" s="1"/>
  <c r="I334" i="33"/>
  <c r="K124" i="35" s="1"/>
  <c r="W124" i="35" s="1"/>
  <c r="W54" i="35" l="1"/>
  <c r="A54" i="35" s="1"/>
  <c r="K282" i="35" a="1"/>
  <c r="K282" i="35" s="1"/>
  <c r="K285" i="35"/>
  <c r="K283" i="35" a="1"/>
  <c r="K283" i="35" s="1"/>
  <c r="K243" i="35"/>
  <c r="K286" i="35"/>
  <c r="K241" i="35" a="1"/>
  <c r="K241" i="35" s="1"/>
  <c r="K242" i="35"/>
  <c r="K289" i="35"/>
  <c r="K281" i="35"/>
  <c r="K287" i="35"/>
  <c r="K87" i="35"/>
  <c r="K75" i="35"/>
  <c r="K72" i="35"/>
  <c r="K74" i="35"/>
  <c r="K77" i="35"/>
  <c r="K73" i="35"/>
  <c r="K76" i="35"/>
  <c r="K258" i="35"/>
  <c r="K266" i="35"/>
  <c r="K274" i="35"/>
  <c r="K217" i="35"/>
  <c r="K221" i="35"/>
  <c r="K229" i="35"/>
  <c r="K237" i="35"/>
  <c r="K248" i="35"/>
  <c r="K205" i="35"/>
  <c r="K197" i="35"/>
  <c r="K192" i="35"/>
  <c r="K171" i="35"/>
  <c r="K179" i="35"/>
  <c r="K162" i="35"/>
  <c r="K106" i="35"/>
  <c r="K114" i="35"/>
  <c r="K121" i="35"/>
  <c r="K130" i="35"/>
  <c r="K138" i="35"/>
  <c r="K146" i="35"/>
  <c r="K154" i="35"/>
  <c r="K90" i="35"/>
  <c r="K101" i="35"/>
  <c r="K259" i="35"/>
  <c r="K267" i="35"/>
  <c r="K275" i="35"/>
  <c r="K222" i="35"/>
  <c r="K230" i="35"/>
  <c r="K238" i="35"/>
  <c r="K249" i="35"/>
  <c r="K206" i="35"/>
  <c r="K198" i="35"/>
  <c r="K190" i="35"/>
  <c r="K172" i="35"/>
  <c r="K182" i="35"/>
  <c r="K157" i="35"/>
  <c r="K107" i="35"/>
  <c r="K115" i="35"/>
  <c r="K122" i="35"/>
  <c r="K131" i="35"/>
  <c r="K139" i="35"/>
  <c r="K147" i="35"/>
  <c r="K103" i="35"/>
  <c r="K91" i="35"/>
  <c r="K80" i="35"/>
  <c r="K62" i="35"/>
  <c r="K50" i="35"/>
  <c r="K37" i="35"/>
  <c r="K28" i="35"/>
  <c r="K209" i="35"/>
  <c r="K175" i="35"/>
  <c r="K260" i="35"/>
  <c r="K268" i="35"/>
  <c r="K276" i="35"/>
  <c r="K223" i="35"/>
  <c r="K231" i="35"/>
  <c r="K239" i="35"/>
  <c r="K250" i="35"/>
  <c r="K207" i="35"/>
  <c r="K199" i="35"/>
  <c r="K163" i="35"/>
  <c r="K173" i="35"/>
  <c r="K183" i="35"/>
  <c r="K158" i="35"/>
  <c r="K108" i="35"/>
  <c r="K123" i="35"/>
  <c r="K132" i="35"/>
  <c r="K140" i="35"/>
  <c r="K148" i="35"/>
  <c r="K81" i="35"/>
  <c r="K92" i="35"/>
  <c r="K66" i="35"/>
  <c r="K63" i="35"/>
  <c r="K51" i="35"/>
  <c r="K38" i="35"/>
  <c r="K29" i="35"/>
  <c r="K201" i="35"/>
  <c r="K185" i="35"/>
  <c r="K253" i="35"/>
  <c r="K261" i="35"/>
  <c r="K269" i="35"/>
  <c r="K277" i="35"/>
  <c r="K224" i="35"/>
  <c r="K232" i="35"/>
  <c r="K240" i="35"/>
  <c r="K214" i="35"/>
  <c r="K208" i="35"/>
  <c r="K200" i="35"/>
  <c r="K164" i="35"/>
  <c r="K174" i="35"/>
  <c r="K184" i="35"/>
  <c r="K159" i="35"/>
  <c r="K109" i="35"/>
  <c r="K116" i="35"/>
  <c r="K125" i="35"/>
  <c r="K133" i="35"/>
  <c r="K141" i="35"/>
  <c r="K149" i="35"/>
  <c r="K82" i="35"/>
  <c r="K96" i="35"/>
  <c r="K67" i="35"/>
  <c r="K58" i="35"/>
  <c r="K52" i="35"/>
  <c r="K39" i="35"/>
  <c r="K30" i="35"/>
  <c r="K165" i="35"/>
  <c r="K160" i="35"/>
  <c r="K254" i="35"/>
  <c r="K262" i="35"/>
  <c r="K270" i="35"/>
  <c r="K278" i="35"/>
  <c r="K284" i="35"/>
  <c r="K225" i="35"/>
  <c r="K233" i="35"/>
  <c r="K244" i="35"/>
  <c r="K255" i="35"/>
  <c r="K263" i="35"/>
  <c r="K271" i="35"/>
  <c r="K252" i="35"/>
  <c r="K218" i="35"/>
  <c r="K226" i="35"/>
  <c r="K234" i="35"/>
  <c r="K245" i="35"/>
  <c r="K204" i="35"/>
  <c r="K202" i="35"/>
  <c r="K166" i="35"/>
  <c r="K176" i="35"/>
  <c r="K186" i="35"/>
  <c r="K156" i="35"/>
  <c r="K111" i="35"/>
  <c r="K118" i="35"/>
  <c r="K127" i="35"/>
  <c r="K135" i="35"/>
  <c r="K143" i="35"/>
  <c r="K151" i="35"/>
  <c r="K84" i="35"/>
  <c r="K98" i="35"/>
  <c r="K69" i="35"/>
  <c r="K65" i="35"/>
  <c r="K46" i="35"/>
  <c r="K56" i="35"/>
  <c r="K41" i="35"/>
  <c r="K256" i="35"/>
  <c r="K264" i="35"/>
  <c r="K272" i="35"/>
  <c r="K215" i="35"/>
  <c r="K219" i="35"/>
  <c r="K227" i="35"/>
  <c r="K235" i="35"/>
  <c r="K246" i="35"/>
  <c r="K212" i="35"/>
  <c r="K195" i="35"/>
  <c r="K194" i="35"/>
  <c r="K167" i="35"/>
  <c r="K177" i="35"/>
  <c r="K187" i="35"/>
  <c r="K104" i="35"/>
  <c r="K112" i="35"/>
  <c r="K119" i="35"/>
  <c r="K128" i="35"/>
  <c r="K136" i="35"/>
  <c r="K144" i="35"/>
  <c r="K152" i="35"/>
  <c r="K85" i="35"/>
  <c r="K99" i="35"/>
  <c r="K70" i="35"/>
  <c r="K59" i="35"/>
  <c r="K47" i="35"/>
  <c r="K44" i="35"/>
  <c r="K42" i="35"/>
  <c r="K26" i="35"/>
  <c r="K211" i="35"/>
  <c r="K257" i="35"/>
  <c r="K265" i="35"/>
  <c r="K273" i="35"/>
  <c r="K216" i="35"/>
  <c r="K220" i="35"/>
  <c r="K228" i="35"/>
  <c r="K236" i="35"/>
  <c r="K247" i="35"/>
  <c r="K196" i="35"/>
  <c r="K117" i="35"/>
  <c r="K150" i="35"/>
  <c r="K35" i="35"/>
  <c r="K32" i="35"/>
  <c r="K191" i="35"/>
  <c r="K120" i="35"/>
  <c r="K153" i="35"/>
  <c r="K168" i="35"/>
  <c r="K126" i="35"/>
  <c r="K83" i="35"/>
  <c r="K60" i="35"/>
  <c r="K40" i="35"/>
  <c r="K178" i="35"/>
  <c r="K129" i="35"/>
  <c r="K89" i="35"/>
  <c r="K61" i="35"/>
  <c r="K34" i="35"/>
  <c r="K188" i="35"/>
  <c r="K134" i="35"/>
  <c r="K97" i="35"/>
  <c r="K45" i="35"/>
  <c r="K27" i="35"/>
  <c r="K105" i="35"/>
  <c r="K137" i="35"/>
  <c r="K100" i="35"/>
  <c r="K48" i="35"/>
  <c r="K31" i="35"/>
  <c r="K110" i="35"/>
  <c r="K142" i="35"/>
  <c r="K68" i="35"/>
  <c r="K49" i="35"/>
  <c r="K113" i="35"/>
  <c r="K145" i="35"/>
  <c r="K71" i="35"/>
  <c r="K55" i="35"/>
  <c r="K36" i="35"/>
  <c r="K86" i="35"/>
  <c r="K169" i="35"/>
  <c r="K88" i="35"/>
  <c r="K93" i="35"/>
  <c r="K181" i="35"/>
  <c r="K95" i="35"/>
  <c r="K170" i="35"/>
  <c r="K94" i="35"/>
  <c r="K180" i="35"/>
  <c r="K7" i="35" a="1"/>
  <c r="K7" i="35" s="1"/>
  <c r="K8" i="35" a="1"/>
  <c r="K8" i="35" s="1"/>
  <c r="W8" i="35" s="1"/>
  <c r="K15" i="35" a="1"/>
  <c r="K15" i="35" s="1"/>
  <c r="W15" i="35" s="1"/>
  <c r="K23" i="35" a="1"/>
  <c r="K23" i="35" s="1"/>
  <c r="W23" i="35" s="1"/>
  <c r="K9" i="35" a="1"/>
  <c r="K9" i="35" s="1"/>
  <c r="W9" i="35" s="1"/>
  <c r="K16" i="35" a="1"/>
  <c r="K16" i="35" s="1"/>
  <c r="W16" i="35" s="1"/>
  <c r="K10" i="35" a="1"/>
  <c r="K10" i="35" s="1"/>
  <c r="W10" i="35" s="1"/>
  <c r="K17" i="35" a="1"/>
  <c r="K17" i="35" s="1"/>
  <c r="W17" i="35" s="1"/>
  <c r="K21" i="35" a="1"/>
  <c r="K21" i="35" s="1"/>
  <c r="W21" i="35" s="1"/>
  <c r="K11" i="35" a="1"/>
  <c r="K11" i="35" s="1"/>
  <c r="W11" i="35" s="1"/>
  <c r="K18" i="35" a="1"/>
  <c r="K18" i="35" s="1"/>
  <c r="W18" i="35" s="1"/>
  <c r="K24" i="35" a="1"/>
  <c r="K24" i="35" s="1"/>
  <c r="W24" i="35" s="1"/>
  <c r="K19" i="35" a="1"/>
  <c r="K19" i="35" s="1"/>
  <c r="W19" i="35" s="1"/>
  <c r="K12" i="35" a="1"/>
  <c r="K12" i="35" s="1"/>
  <c r="W12" i="35" s="1"/>
  <c r="K20" i="35" a="1"/>
  <c r="K20" i="35" s="1"/>
  <c r="W20" i="35" s="1"/>
  <c r="K13" i="35" a="1"/>
  <c r="K13" i="35" s="1"/>
  <c r="W13" i="35" s="1"/>
  <c r="K14" i="35" a="1"/>
  <c r="K14" i="35" s="1"/>
  <c r="W14" i="35" s="1"/>
  <c r="K22" i="35" a="1"/>
  <c r="K22" i="35" s="1"/>
  <c r="W22" i="35" s="1"/>
  <c r="B13" i="10" l="1"/>
  <c r="B10" i="10"/>
  <c r="B68" i="10" l="1"/>
  <c r="B9" i="10" l="1"/>
  <c r="B11" i="10"/>
  <c r="B12" i="10"/>
  <c r="B14" i="10"/>
  <c r="B15" i="10"/>
  <c r="B72" i="10" l="1"/>
  <c r="B71" i="10"/>
  <c r="B70" i="10"/>
  <c r="B69" i="10"/>
  <c r="B67" i="10"/>
  <c r="B66" i="10"/>
  <c r="V5" i="10" l="1"/>
  <c r="A5" i="10" s="1"/>
  <c r="A6" i="10" l="1"/>
  <c r="A7" i="10" s="1"/>
  <c r="A53" i="35" l="1"/>
  <c r="A15" i="35"/>
  <c r="W238" i="35"/>
  <c r="A238" i="35" s="1"/>
  <c r="W246" i="35"/>
  <c r="A246" i="35" s="1"/>
  <c r="W245" i="35"/>
  <c r="A245" i="35" s="1"/>
  <c r="W103" i="35"/>
  <c r="A103" i="35" s="1"/>
  <c r="W38" i="35"/>
  <c r="A38" i="35" s="1"/>
  <c r="W129" i="35"/>
  <c r="W230" i="35"/>
  <c r="A230" i="35" s="1"/>
  <c r="W151" i="35"/>
  <c r="A151" i="35" s="1"/>
  <c r="W236" i="35"/>
  <c r="A236" i="35" s="1"/>
  <c r="W86" i="35"/>
  <c r="A86" i="35" s="1"/>
  <c r="W282" i="35"/>
  <c r="W125" i="35"/>
  <c r="W157" i="35"/>
  <c r="A157" i="35" s="1"/>
  <c r="W240" i="35"/>
  <c r="A240" i="35" s="1"/>
  <c r="W77" i="35"/>
  <c r="A77" i="35" s="1"/>
  <c r="W187" i="35"/>
  <c r="W241" i="35"/>
  <c r="A13" i="35"/>
  <c r="W52" i="35"/>
  <c r="W154" i="35"/>
  <c r="A154" i="35" s="1"/>
  <c r="W140" i="35"/>
  <c r="A140" i="35" s="1"/>
  <c r="W32" i="35"/>
  <c r="A32" i="35" s="1"/>
  <c r="W146" i="35"/>
  <c r="A146" i="35" s="1"/>
  <c r="W244" i="35"/>
  <c r="A244" i="35" s="1"/>
  <c r="W26" i="35"/>
  <c r="W73" i="35"/>
  <c r="W153" i="35"/>
  <c r="A153" i="35" s="1"/>
  <c r="W108" i="35"/>
  <c r="A108" i="35" s="1"/>
  <c r="A10" i="35"/>
  <c r="W255" i="35"/>
  <c r="A255" i="35" s="1"/>
  <c r="W59" i="35"/>
  <c r="A59" i="35" s="1"/>
  <c r="A20" i="35"/>
  <c r="W237" i="35"/>
  <c r="A237" i="35" s="1"/>
  <c r="W89" i="35"/>
  <c r="A89" i="35" s="1"/>
  <c r="W177" i="35"/>
  <c r="A177" i="35" s="1"/>
  <c r="W190" i="35"/>
  <c r="A190" i="35" s="1"/>
  <c r="W71" i="35"/>
  <c r="A71" i="35" s="1"/>
  <c r="W97" i="35"/>
  <c r="A97" i="35" s="1"/>
  <c r="W261" i="35"/>
  <c r="A261" i="35" s="1"/>
  <c r="W276" i="35"/>
  <c r="W143" i="35"/>
  <c r="A143" i="35" s="1"/>
  <c r="W159" i="35"/>
  <c r="A159" i="35" s="1"/>
  <c r="W273" i="35"/>
  <c r="W285" i="35"/>
  <c r="W278" i="35"/>
  <c r="W289" i="35"/>
  <c r="W131" i="35"/>
  <c r="A131" i="35" s="1"/>
  <c r="W149" i="35"/>
  <c r="A149" i="35" s="1"/>
  <c r="W272" i="35"/>
  <c r="W287" i="35"/>
  <c r="W235" i="35"/>
  <c r="A235" i="35" s="1"/>
  <c r="W133" i="35"/>
  <c r="A133" i="35" s="1"/>
  <c r="W119" i="35"/>
  <c r="A119" i="35" s="1"/>
  <c r="W27" i="35"/>
  <c r="A27" i="35" s="1"/>
  <c r="W192" i="35"/>
  <c r="A192" i="35" s="1"/>
  <c r="W275" i="35"/>
  <c r="W207" i="35"/>
  <c r="W186" i="35"/>
  <c r="A186" i="35" s="1"/>
  <c r="W81" i="35"/>
  <c r="A81" i="35" s="1"/>
  <c r="W252" i="35"/>
  <c r="W45" i="35"/>
  <c r="A45" i="35" s="1"/>
  <c r="W263" i="35"/>
  <c r="A263" i="35" s="1"/>
  <c r="W76" i="35"/>
  <c r="A76" i="35" s="1"/>
  <c r="W183" i="35"/>
  <c r="A183" i="35" s="1"/>
  <c r="A21" i="35"/>
  <c r="W188" i="35"/>
  <c r="A188" i="35" s="1"/>
  <c r="W218" i="35"/>
  <c r="A218" i="35" s="1"/>
  <c r="W95" i="35"/>
  <c r="A95" i="35" s="1"/>
  <c r="W141" i="35"/>
  <c r="A141" i="35" s="1"/>
  <c r="W63" i="35"/>
  <c r="A63" i="35" s="1"/>
  <c r="W258" i="35"/>
  <c r="A258" i="35" s="1"/>
  <c r="W31" i="35"/>
  <c r="A31" i="35" s="1"/>
  <c r="W100" i="35"/>
  <c r="W135" i="35"/>
  <c r="W138" i="35"/>
  <c r="A138" i="35" s="1"/>
  <c r="W42" i="35"/>
  <c r="A42" i="35" s="1"/>
  <c r="W127" i="35"/>
  <c r="A127" i="35" s="1"/>
  <c r="W212" i="35"/>
  <c r="W104" i="35"/>
  <c r="A104" i="35" s="1"/>
  <c r="W65" i="35"/>
  <c r="A65" i="35" s="1"/>
  <c r="W267" i="35"/>
  <c r="A267" i="35" s="1"/>
  <c r="W94" i="35"/>
  <c r="A94" i="35" s="1"/>
  <c r="W130" i="35"/>
  <c r="A130" i="35" s="1"/>
  <c r="W46" i="35"/>
  <c r="A46" i="35" s="1"/>
  <c r="W70" i="35"/>
  <c r="A70" i="35" s="1"/>
  <c r="W44" i="35"/>
  <c r="A44" i="35" s="1"/>
  <c r="W137" i="35"/>
  <c r="A137" i="35" s="1"/>
  <c r="A9" i="35"/>
  <c r="W181" i="35"/>
  <c r="A181" i="35" s="1"/>
  <c r="W92" i="35"/>
  <c r="A92" i="35" s="1"/>
  <c r="W115" i="35"/>
  <c r="A115" i="35" s="1"/>
  <c r="W199" i="35"/>
  <c r="A199" i="35" s="1"/>
  <c r="W214" i="35"/>
  <c r="A214" i="35" s="1"/>
  <c r="W134" i="35"/>
  <c r="A134" i="35" s="1"/>
  <c r="W91" i="35"/>
  <c r="W147" i="35"/>
  <c r="A147" i="35" s="1"/>
  <c r="W109" i="35"/>
  <c r="A109" i="35" s="1"/>
  <c r="W284" i="35"/>
  <c r="A284" i="35" s="1"/>
  <c r="W173" i="35"/>
  <c r="A173" i="35" s="1"/>
  <c r="W277" i="35"/>
  <c r="A277" i="35" s="1"/>
  <c r="W30" i="35"/>
  <c r="A30" i="35" s="1"/>
  <c r="W185" i="35"/>
  <c r="A185" i="35" s="1"/>
  <c r="W228" i="35"/>
  <c r="A228" i="35" s="1"/>
  <c r="W265" i="35"/>
  <c r="W62" i="35"/>
  <c r="A62" i="35" s="1"/>
  <c r="W239" i="35"/>
  <c r="A239" i="35" s="1"/>
  <c r="W243" i="35"/>
  <c r="W114" i="35"/>
  <c r="A114" i="35" s="1"/>
  <c r="W55" i="35"/>
  <c r="W168" i="35"/>
  <c r="A168" i="35" s="1"/>
  <c r="W216" i="35"/>
  <c r="A216" i="35" s="1"/>
  <c r="W233" i="35"/>
  <c r="A233" i="35" s="1"/>
  <c r="W191" i="35"/>
  <c r="A191" i="35" s="1"/>
  <c r="W197" i="35"/>
  <c r="A197" i="35" s="1"/>
  <c r="W167" i="35"/>
  <c r="W126" i="35"/>
  <c r="A126" i="35" s="1"/>
  <c r="W139" i="35"/>
  <c r="A139" i="35" s="1"/>
  <c r="W222" i="35"/>
  <c r="A222" i="35" s="1"/>
  <c r="W201" i="35"/>
  <c r="W67" i="35"/>
  <c r="A67" i="35" s="1"/>
  <c r="W90" i="35"/>
  <c r="W49" i="35"/>
  <c r="A49" i="35" s="1"/>
  <c r="W224" i="35"/>
  <c r="A224" i="35" s="1"/>
  <c r="W264" i="35"/>
  <c r="A264" i="35" s="1"/>
  <c r="W180" i="35"/>
  <c r="A180" i="35" s="1"/>
  <c r="A11" i="35"/>
  <c r="W200" i="35"/>
  <c r="A200" i="35" s="1"/>
  <c r="W99" i="35"/>
  <c r="A99" i="35" s="1"/>
  <c r="W202" i="35"/>
  <c r="A202" i="35" s="1"/>
  <c r="W121" i="35"/>
  <c r="A121" i="35" s="1"/>
  <c r="W204" i="35"/>
  <c r="W172" i="35"/>
  <c r="A172" i="35" s="1"/>
  <c r="W253" i="35"/>
  <c r="W117" i="35"/>
  <c r="A117" i="35" s="1"/>
  <c r="W257" i="35"/>
  <c r="W165" i="35"/>
  <c r="A165" i="35" s="1"/>
  <c r="W101" i="35"/>
  <c r="A101" i="35" s="1"/>
  <c r="W34" i="35"/>
  <c r="W56" i="35"/>
  <c r="W166" i="35"/>
  <c r="A166" i="35" s="1"/>
  <c r="W118" i="35"/>
  <c r="A118" i="35" s="1"/>
  <c r="W48" i="35"/>
  <c r="A48" i="35" s="1"/>
  <c r="W249" i="35"/>
  <c r="A249" i="35" s="1"/>
  <c r="W41" i="35"/>
  <c r="W122" i="35"/>
  <c r="A122" i="35" s="1"/>
  <c r="W225" i="35"/>
  <c r="A225" i="35" s="1"/>
  <c r="W176" i="35"/>
  <c r="A176" i="35" s="1"/>
  <c r="W106" i="35"/>
  <c r="A106" i="35" s="1"/>
  <c r="W242" i="35"/>
  <c r="W221" i="35"/>
  <c r="A221" i="35" s="1"/>
  <c r="W96" i="35"/>
  <c r="A96" i="35" s="1"/>
  <c r="W164" i="35"/>
  <c r="W196" i="35"/>
  <c r="A196" i="35" s="1"/>
  <c r="W66" i="35"/>
  <c r="A66" i="35" s="1"/>
  <c r="W286" i="35"/>
  <c r="W50" i="35"/>
  <c r="W58" i="35"/>
  <c r="A58" i="35" s="1"/>
  <c r="W72" i="35"/>
  <c r="W152" i="35"/>
  <c r="A152" i="35" s="1"/>
  <c r="W178" i="35"/>
  <c r="W128" i="35"/>
  <c r="A128" i="35" s="1"/>
  <c r="W232" i="35"/>
  <c r="A232" i="35" s="1"/>
  <c r="W74" i="35"/>
  <c r="A74" i="35" s="1"/>
  <c r="W150" i="35"/>
  <c r="A150" i="35" s="1"/>
  <c r="W223" i="35"/>
  <c r="A223" i="35" s="1"/>
  <c r="W206" i="35"/>
  <c r="A23" i="35"/>
  <c r="W195" i="35"/>
  <c r="A195" i="35" s="1"/>
  <c r="W87" i="35"/>
  <c r="W47" i="35"/>
  <c r="A47" i="35" s="1"/>
  <c r="W281" i="35"/>
  <c r="W268" i="35"/>
  <c r="W110" i="35"/>
  <c r="A110" i="35" s="1"/>
  <c r="W274" i="35"/>
  <c r="W68" i="35"/>
  <c r="A68" i="35" s="1"/>
  <c r="W174" i="35"/>
  <c r="A174" i="35" s="1"/>
  <c r="W234" i="35"/>
  <c r="A234" i="35" s="1"/>
  <c r="W51" i="35"/>
  <c r="A51" i="35" s="1"/>
  <c r="W144" i="35"/>
  <c r="A144" i="35" s="1"/>
  <c r="W182" i="35"/>
  <c r="A182" i="35" s="1"/>
  <c r="A8" i="35"/>
  <c r="W266" i="35"/>
  <c r="A266" i="35" s="1"/>
  <c r="W93" i="35"/>
  <c r="A93" i="35" s="1"/>
  <c r="W169" i="35"/>
  <c r="A169" i="35" s="1"/>
  <c r="W209" i="35"/>
  <c r="W250" i="35"/>
  <c r="A250" i="35" s="1"/>
  <c r="W184" i="35"/>
  <c r="A184" i="35" s="1"/>
  <c r="W220" i="35"/>
  <c r="A220" i="35" s="1"/>
  <c r="W136" i="35"/>
  <c r="W163" i="35"/>
  <c r="A16" i="35"/>
  <c r="W198" i="35"/>
  <c r="W107" i="35"/>
  <c r="A107" i="35" s="1"/>
  <c r="W85" i="35"/>
  <c r="A85" i="35" s="1"/>
  <c r="W260" i="35"/>
  <c r="A260" i="35" s="1"/>
  <c r="W148" i="35"/>
  <c r="A148" i="35" s="1"/>
  <c r="W170" i="35"/>
  <c r="A170" i="35" s="1"/>
  <c r="W254" i="35"/>
  <c r="A254" i="35" s="1"/>
  <c r="W256" i="35"/>
  <c r="A256" i="35" s="1"/>
  <c r="W160" i="35"/>
  <c r="A160" i="35" s="1"/>
  <c r="W35" i="35"/>
  <c r="A35" i="35" s="1"/>
  <c r="W112" i="35"/>
  <c r="A112" i="35" s="1"/>
  <c r="W61" i="35"/>
  <c r="A61" i="35" s="1"/>
  <c r="W211" i="35"/>
  <c r="A12" i="35"/>
  <c r="W219" i="35"/>
  <c r="A219" i="35" s="1"/>
  <c r="W37" i="35"/>
  <c r="A37" i="35" s="1"/>
  <c r="W98" i="35"/>
  <c r="A98" i="35" s="1"/>
  <c r="W226" i="35"/>
  <c r="A226" i="35" s="1"/>
  <c r="W120" i="35"/>
  <c r="A120" i="35" s="1"/>
  <c r="W259" i="35"/>
  <c r="W247" i="35"/>
  <c r="A247" i="35" s="1"/>
  <c r="W28" i="35"/>
  <c r="A28" i="35" s="1"/>
  <c r="W156" i="35"/>
  <c r="A156" i="35" s="1"/>
  <c r="W113" i="35"/>
  <c r="A113" i="35" s="1"/>
  <c r="W116" i="35"/>
  <c r="A116" i="35" s="1"/>
  <c r="W271" i="35"/>
  <c r="W229" i="35"/>
  <c r="A229" i="35" s="1"/>
  <c r="W111" i="35"/>
  <c r="W179" i="35"/>
  <c r="W145" i="35"/>
  <c r="A145" i="35" s="1"/>
  <c r="A22" i="35"/>
  <c r="W158" i="35"/>
  <c r="A158" i="35" s="1"/>
  <c r="W248" i="35"/>
  <c r="A248" i="35" s="1"/>
  <c r="W29" i="35"/>
  <c r="W227" i="35"/>
  <c r="A227" i="35" s="1"/>
  <c r="W217" i="35"/>
  <c r="A217" i="35" s="1"/>
  <c r="W75" i="35"/>
  <c r="A75" i="35" s="1"/>
  <c r="W105" i="35"/>
  <c r="A105" i="35" s="1"/>
  <c r="W194" i="35"/>
  <c r="W84" i="35"/>
  <c r="W262" i="35"/>
  <c r="A262" i="35" s="1"/>
  <c r="W205" i="35"/>
  <c r="W270" i="35"/>
  <c r="A270" i="35" s="1"/>
  <c r="W215" i="35"/>
  <c r="A215" i="35" s="1"/>
  <c r="W123" i="35"/>
  <c r="A123" i="35" s="1"/>
  <c r="W83" i="35"/>
  <c r="A83" i="35" s="1"/>
  <c r="W283" i="35"/>
  <c r="W175" i="35"/>
  <c r="A175" i="35" s="1"/>
  <c r="W142" i="35"/>
  <c r="A142" i="35" s="1"/>
  <c r="W69" i="35"/>
  <c r="W36" i="35"/>
  <c r="W162" i="35"/>
  <c r="A162" i="35" s="1"/>
  <c r="W80" i="35"/>
  <c r="A80" i="35" s="1"/>
  <c r="W60" i="35"/>
  <c r="A60" i="35" s="1"/>
  <c r="W39" i="35"/>
  <c r="A39" i="35" s="1"/>
  <c r="W88" i="35"/>
  <c r="A88" i="35" s="1"/>
  <c r="W231" i="35"/>
  <c r="A231" i="35" s="1"/>
  <c r="W132" i="35"/>
  <c r="W40" i="35"/>
  <c r="A40" i="35" s="1"/>
  <c r="W269" i="35"/>
  <c r="W171" i="35"/>
  <c r="A171" i="35" s="1"/>
  <c r="W82" i="35"/>
  <c r="A82" i="35" s="1"/>
  <c r="W7" i="35"/>
  <c r="Y7" i="35" l="1"/>
  <c r="Z7" i="35" s="1"/>
  <c r="W208" i="35"/>
  <c r="A7" i="35"/>
  <c r="A14" i="35" l="1"/>
  <c r="A17" i="35" l="1"/>
  <c r="A18" i="35" s="1"/>
  <c r="A19" i="35" l="1"/>
  <c r="A24" i="35" l="1"/>
  <c r="A26" i="35" s="1"/>
  <c r="A29" i="35" l="1"/>
  <c r="A34" i="35"/>
  <c r="A36" i="35" l="1"/>
  <c r="A41" i="35" l="1"/>
  <c r="A50" i="35" l="1"/>
  <c r="A52" i="35" s="1"/>
  <c r="A55" i="35" l="1"/>
  <c r="A56" i="35" l="1"/>
  <c r="A69" i="35" l="1"/>
  <c r="A72" i="35" l="1"/>
  <c r="A73" i="35" l="1"/>
  <c r="A84" i="35" s="1"/>
  <c r="A87" i="35" l="1"/>
  <c r="A90" i="35" l="1"/>
  <c r="A91" i="35" l="1"/>
  <c r="A100" i="35" l="1"/>
  <c r="A111" i="35" s="1"/>
  <c r="A124" i="35" s="1"/>
  <c r="A125" i="35" s="1"/>
  <c r="A129" i="35" s="1"/>
  <c r="A132" i="35" s="1"/>
  <c r="A135" i="35" l="1"/>
  <c r="A136" i="35" s="1"/>
  <c r="A163" i="35" l="1"/>
  <c r="A164" i="35" s="1"/>
  <c r="A167" i="35" l="1"/>
  <c r="A178" i="35" s="1"/>
  <c r="A179" i="35" l="1"/>
  <c r="A187" i="35" s="1"/>
  <c r="A194" i="35" l="1"/>
  <c r="A198" i="35" l="1"/>
  <c r="A201" i="35" l="1"/>
  <c r="A204" i="35" s="1"/>
  <c r="A205" i="35" l="1"/>
  <c r="A206" i="35" s="1"/>
  <c r="A207" i="35" s="1"/>
  <c r="A208" i="35" s="1"/>
  <c r="A209" i="35" l="1"/>
  <c r="A211" i="35" l="1"/>
  <c r="A212" i="35" s="1"/>
  <c r="A241" i="35" s="1"/>
  <c r="A242" i="35" s="1"/>
  <c r="W293" i="35" l="1"/>
  <c r="Y293" i="35" s="1"/>
  <c r="A9" i="10"/>
  <c r="A10" i="10" l="1"/>
  <c r="A14" i="10" l="1"/>
  <c r="A17" i="10" l="1"/>
  <c r="A18" i="10"/>
  <c r="A26" i="10" l="1"/>
  <c r="A39" i="10" l="1"/>
  <c r="A40" i="10" l="1"/>
  <c r="A41" i="10"/>
  <c r="A42" i="10" s="1"/>
  <c r="A43" i="10" l="1"/>
  <c r="A44" i="10" s="1"/>
  <c r="A45" i="10" s="1"/>
  <c r="A46" i="10" s="1"/>
  <c r="A47" i="10" s="1"/>
  <c r="A48" i="10" s="1"/>
  <c r="A49" i="10" s="1"/>
  <c r="A53" i="10" s="1"/>
  <c r="A54" i="10" s="1"/>
  <c r="A59" i="10" s="1"/>
  <c r="A60" i="10" s="1"/>
  <c r="A61" i="10" s="1"/>
  <c r="A62" i="10" s="1"/>
  <c r="A63" i="10" s="1"/>
  <c r="A64" i="10" s="1"/>
  <c r="A66" i="10" s="1"/>
  <c r="A68" i="10" s="1"/>
  <c r="A78" i="10" s="1"/>
  <c r="A79" i="10" s="1"/>
  <c r="A80" i="10" s="1"/>
  <c r="A83" i="10" s="1"/>
  <c r="A84" i="10" s="1"/>
  <c r="A85" i="10" s="1"/>
  <c r="A86" i="10" s="1"/>
  <c r="A87" i="10" s="1"/>
  <c r="A88" i="10" s="1"/>
  <c r="A89" i="10" s="1"/>
  <c r="A90" i="10" s="1"/>
  <c r="A92" i="10" s="1"/>
  <c r="A93" i="10" s="1"/>
  <c r="A100" i="10" s="1"/>
  <c r="A102" i="10" s="1"/>
  <c r="A105" i="10" s="1"/>
  <c r="A107" i="10" s="1"/>
  <c r="A115" i="10" s="1"/>
  <c r="A116" i="10" s="1"/>
  <c r="A118" i="10" s="1"/>
  <c r="A243" i="35"/>
  <c r="A252" i="35" l="1"/>
  <c r="A253" i="35" l="1"/>
  <c r="A257" i="35" s="1"/>
  <c r="A259" i="35" s="1"/>
  <c r="A265" i="35" s="1"/>
  <c r="A268" i="35" s="1"/>
  <c r="A269" i="35" s="1"/>
  <c r="A271" i="35" s="1"/>
  <c r="A272" i="35" s="1"/>
  <c r="A273" i="35" s="1"/>
  <c r="A274" i="35" s="1"/>
  <c r="A275" i="35" s="1"/>
  <c r="A276" i="35" s="1"/>
  <c r="A278" i="35" s="1"/>
  <c r="A281" i="35" s="1"/>
  <c r="A282" i="35" s="1"/>
  <c r="A283" i="35" s="1"/>
  <c r="A285" i="35" s="1"/>
  <c r="A286" i="35" s="1"/>
  <c r="A287" i="35" s="1"/>
  <c r="A289" i="3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Lý Ngọc Khánh (DLPC-KHVT.NV)</author>
  </authors>
  <commentList>
    <comment ref="K102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T9N(ĐD474KRN)_ MBA 160KVA</t>
        </r>
      </text>
    </comment>
  </commentList>
</comments>
</file>

<file path=xl/sharedStrings.xml><?xml version="1.0" encoding="utf-8"?>
<sst xmlns="http://schemas.openxmlformats.org/spreadsheetml/2006/main" count="9707" uniqueCount="2626">
  <si>
    <t>Cột</t>
  </si>
  <si>
    <t>TT</t>
  </si>
  <si>
    <t>TĐG-1</t>
  </si>
  <si>
    <t>LR-4</t>
  </si>
  <si>
    <t>m</t>
  </si>
  <si>
    <t>Qui cách</t>
  </si>
  <si>
    <t>Ghi chú</t>
  </si>
  <si>
    <t>Thiết bị</t>
  </si>
  <si>
    <t>Chuỗi</t>
  </si>
  <si>
    <t>Cái</t>
  </si>
  <si>
    <t>Ống nối dây nhôm lõi thép; AC-70</t>
  </si>
  <si>
    <t xml:space="preserve">Sợi </t>
  </si>
  <si>
    <t>Bộ</t>
  </si>
  <si>
    <t>Móng</t>
  </si>
  <si>
    <t>MN12-4</t>
  </si>
  <si>
    <t>VT</t>
  </si>
  <si>
    <t>Tiếp địa</t>
  </si>
  <si>
    <t>Tiếp địa ngọn dây trung tính; TĐN-TT</t>
  </si>
  <si>
    <t>RG-2</t>
  </si>
  <si>
    <t>ĐCA-3.70</t>
  </si>
  <si>
    <t>Dây buộc cổ sứ dây trung tính A3.5mm2</t>
  </si>
  <si>
    <t>A</t>
  </si>
  <si>
    <t>NR</t>
  </si>
  <si>
    <t>ACSR-50/8</t>
  </si>
  <si>
    <t>TN-1,2</t>
  </si>
  <si>
    <t>MT-1</t>
  </si>
  <si>
    <t>MT-5</t>
  </si>
  <si>
    <t>MT-6</t>
  </si>
  <si>
    <t>MTĐ-1</t>
  </si>
  <si>
    <t>MT-0</t>
  </si>
  <si>
    <t>MTĐ-2</t>
  </si>
  <si>
    <t>MTĐ-4</t>
  </si>
  <si>
    <t>MTĐ-5</t>
  </si>
  <si>
    <t>Ống nối dây nhôm lõi thép; AC-50</t>
  </si>
  <si>
    <t>Ống nối dây nhôm lõi thép; AC-95</t>
  </si>
  <si>
    <t>Đầu cốt nhôm 3 lỗ; ĐCA-3.95</t>
  </si>
  <si>
    <t>ĐCA-3.95</t>
  </si>
  <si>
    <t>XLPE/As-95</t>
  </si>
  <si>
    <t>B</t>
  </si>
  <si>
    <t>Loại cách điện</t>
  </si>
  <si>
    <t>Loại xà</t>
  </si>
  <si>
    <t>I</t>
  </si>
  <si>
    <t>II</t>
  </si>
  <si>
    <t>Loại cột</t>
  </si>
  <si>
    <t>Dây néo</t>
  </si>
  <si>
    <t>STT</t>
  </si>
  <si>
    <t>Tên vật liệu -Cấu kiện</t>
  </si>
  <si>
    <t>Quy cách</t>
  </si>
  <si>
    <t xml:space="preserve"> Đơn</t>
  </si>
  <si>
    <t>Móng trụ bê tông ly tâm; TN-1,2</t>
  </si>
  <si>
    <t>MN9-3</t>
  </si>
  <si>
    <t>TKH35-8</t>
  </si>
  <si>
    <t>TKH35-10</t>
  </si>
  <si>
    <t>TKH50-8</t>
  </si>
  <si>
    <t>TKH50-10</t>
  </si>
  <si>
    <t>TĐN-2a</t>
  </si>
  <si>
    <t>TĐN-3</t>
  </si>
  <si>
    <t>TĐN-3a</t>
  </si>
  <si>
    <t>x</t>
  </si>
  <si>
    <t>Phần thiết bị</t>
  </si>
  <si>
    <t>Máy</t>
  </si>
  <si>
    <t>Cấp mới</t>
  </si>
  <si>
    <t>Phần xây dựng</t>
  </si>
  <si>
    <t>Sợi</t>
  </si>
  <si>
    <t>Cầu chì tự rơi 24KV -100A</t>
  </si>
  <si>
    <t>Mét</t>
  </si>
  <si>
    <t>Giá móc cáp ABC</t>
  </si>
  <si>
    <t>Khóa néo cáp ABC</t>
  </si>
  <si>
    <t>Xà HXN-2</t>
  </si>
  <si>
    <t>C</t>
  </si>
  <si>
    <t>Đầu cốt đồng nhôm 50</t>
  </si>
  <si>
    <t>CuAl-50</t>
  </si>
  <si>
    <t>Đầu cốt đồng nhôm 70</t>
  </si>
  <si>
    <t>CuAl-70</t>
  </si>
  <si>
    <t>Đầu cốt đồng nhôm 95</t>
  </si>
  <si>
    <t>CuAl-95</t>
  </si>
  <si>
    <t>Đầu cốt đồng nhôm 120</t>
  </si>
  <si>
    <t>CuAl-120</t>
  </si>
  <si>
    <t>ĐT-1</t>
  </si>
  <si>
    <t>ĐT-2</t>
  </si>
  <si>
    <t>Khóa đỡ cáp ABC</t>
  </si>
  <si>
    <t>Dây dẫn</t>
  </si>
  <si>
    <t>Công tơ</t>
  </si>
  <si>
    <t>Thu hồi</t>
  </si>
  <si>
    <t>Phần cột</t>
  </si>
  <si>
    <t>III</t>
  </si>
  <si>
    <t>IV</t>
  </si>
  <si>
    <t>V</t>
  </si>
  <si>
    <t>VI</t>
  </si>
  <si>
    <t>VII</t>
  </si>
  <si>
    <t>Phụ kiện</t>
  </si>
  <si>
    <t>VIII</t>
  </si>
  <si>
    <t>Thùng 01 công tơ</t>
  </si>
  <si>
    <t>Thùng 04 công tơ</t>
  </si>
  <si>
    <t>Thùng 01 công tơ 3pha</t>
  </si>
  <si>
    <t>T1CT</t>
  </si>
  <si>
    <t>T4CT</t>
  </si>
  <si>
    <t>T1CT3P</t>
  </si>
  <si>
    <t>Thùng 01 công tơ di chuyển</t>
  </si>
  <si>
    <t>Thùng 04 công tơ di chuyển</t>
  </si>
  <si>
    <t>Thùng 01 công tơ 3pha di chuyển</t>
  </si>
  <si>
    <t>Trụ BTV5m</t>
  </si>
  <si>
    <t>AV-70</t>
  </si>
  <si>
    <t>Ống nối</t>
  </si>
  <si>
    <t>Ống nối dây nhôm lõi thép; AC-120</t>
  </si>
  <si>
    <t>XA-1</t>
  </si>
  <si>
    <t>XA-2</t>
  </si>
  <si>
    <t>Móng trụ bê tông ly tâm; MT-0</t>
  </si>
  <si>
    <t>Xà</t>
  </si>
  <si>
    <t>MG-1</t>
  </si>
  <si>
    <t>Móng trụ bê tông ly tâm: MG-1</t>
  </si>
  <si>
    <t>Bu lông móc; BLM-16x250</t>
  </si>
  <si>
    <t>XĐG-3</t>
  </si>
  <si>
    <t>Chưa tính HH+ĐV</t>
  </si>
  <si>
    <t>XA-1A</t>
  </si>
  <si>
    <t>XA-2A</t>
  </si>
  <si>
    <t>XNA-3</t>
  </si>
  <si>
    <t>XNG-3</t>
  </si>
  <si>
    <t>MG-2</t>
  </si>
  <si>
    <t>MT-2(12)</t>
  </si>
  <si>
    <t>MT-2(14)</t>
  </si>
  <si>
    <t>MG-3(12)</t>
  </si>
  <si>
    <t>MG-3(14)</t>
  </si>
  <si>
    <t>Dây AV50</t>
  </si>
  <si>
    <t>Dây AV70</t>
  </si>
  <si>
    <t>Tổng</t>
  </si>
  <si>
    <t>CĐC-2,5</t>
  </si>
  <si>
    <t xml:space="preserve">Xà </t>
  </si>
  <si>
    <t>HXN-2</t>
  </si>
  <si>
    <t>Di chuyển</t>
  </si>
  <si>
    <t>Móng trụ bê tông ly tâm; MT-1</t>
  </si>
  <si>
    <t>Móng cột- Móng néo</t>
  </si>
  <si>
    <t>Cáp nguồn ABC 2x16</t>
  </si>
  <si>
    <t>ABC2x16</t>
  </si>
  <si>
    <t>mét</t>
  </si>
  <si>
    <t>Tháo gỡ lắp lại</t>
  </si>
  <si>
    <t>Dây ABC 4x70</t>
  </si>
  <si>
    <t>ABC4x70LĐL</t>
  </si>
  <si>
    <t>AV50LĐL</t>
  </si>
  <si>
    <t>AV70LĐL</t>
  </si>
  <si>
    <t>Bu lông móc</t>
  </si>
  <si>
    <t>KN-LĐL</t>
  </si>
  <si>
    <t>GM-LĐL</t>
  </si>
  <si>
    <t>Trụ LT8,4-TH</t>
  </si>
  <si>
    <t>Trụ LT10,5-TH</t>
  </si>
  <si>
    <t>LT-10,5TH</t>
  </si>
  <si>
    <t>Xà HX-2</t>
  </si>
  <si>
    <t>Sứ hạ áp 0,4kV</t>
  </si>
  <si>
    <t>CM</t>
  </si>
  <si>
    <t>DC</t>
  </si>
  <si>
    <t>Gia cố móng</t>
  </si>
  <si>
    <t>AV-95</t>
  </si>
  <si>
    <t>TỔNG CỘNG</t>
  </si>
  <si>
    <t>Dây A-50</t>
  </si>
  <si>
    <t>A-50</t>
  </si>
  <si>
    <t>Dây TK50</t>
  </si>
  <si>
    <t>Kẹp TK50</t>
  </si>
  <si>
    <t>4CuAl-95</t>
  </si>
  <si>
    <t>TĐN-ABC</t>
  </si>
  <si>
    <t>MT-2</t>
  </si>
  <si>
    <t>Dây AV-70</t>
  </si>
  <si>
    <t>Tiếp địa ngọn</t>
  </si>
  <si>
    <t>Cuộn</t>
  </si>
  <si>
    <t>Móng trụ bê tông ly tâm; MT-2</t>
  </si>
  <si>
    <t>Móng trụ bê tông ly tâm: MG-2</t>
  </si>
  <si>
    <t>BẢNG: LIỆT KÊ KHỐI LƯỢNG VẬT LIỆU - THIẾT BỊ ĐƯỜNG DÂY 0,4KV</t>
  </si>
  <si>
    <t>3ĐT-2</t>
  </si>
  <si>
    <t>CDG-100</t>
  </si>
  <si>
    <t>TĐN-TT</t>
  </si>
  <si>
    <t>MGC</t>
  </si>
  <si>
    <t>Dây ABC 4x95</t>
  </si>
  <si>
    <t>ABC4x95LĐL</t>
  </si>
  <si>
    <t>Xà Rắc RD-4</t>
  </si>
  <si>
    <t>RD-4</t>
  </si>
  <si>
    <t>MG-3</t>
  </si>
  <si>
    <t>Dây AV-95</t>
  </si>
  <si>
    <t>Móng trụ bê tông ly tâm: MG-3</t>
  </si>
  <si>
    <t>Kẹp đồng M35</t>
  </si>
  <si>
    <t>MT-0 M</t>
  </si>
  <si>
    <t>MT-1 M</t>
  </si>
  <si>
    <t>MG-2 M</t>
  </si>
  <si>
    <t>MT-2 M</t>
  </si>
  <si>
    <t>MG-1 M</t>
  </si>
  <si>
    <t>MG-3 M</t>
  </si>
  <si>
    <t>Móng trụ bê tông ly tâm; MT-0 M</t>
  </si>
  <si>
    <t>Móng trụ bê tông ly tâm; MT-1 M</t>
  </si>
  <si>
    <t>Móng trụ bê tông ly tâm; MT-2 M</t>
  </si>
  <si>
    <t>Móng trụ bê tông ly tâm: MG-1 M</t>
  </si>
  <si>
    <t>Móng trụ bê tông ly tâm: MG-2 M</t>
  </si>
  <si>
    <t>Móng trụ bê tông ly tâm: MG-3 M</t>
  </si>
  <si>
    <t>Khoảng cột</t>
  </si>
  <si>
    <t>Móng cột</t>
  </si>
  <si>
    <t>Tiếp địa gốc</t>
  </si>
  <si>
    <t>Trụ LT8,5-TH</t>
  </si>
  <si>
    <t>LT-8,5TH</t>
  </si>
  <si>
    <t>CT</t>
  </si>
  <si>
    <t>RN-3</t>
  </si>
  <si>
    <t>Xà Rắc RN-3</t>
  </si>
  <si>
    <t>HX-2LĐL</t>
  </si>
  <si>
    <t>HXN-2LĐL</t>
  </si>
  <si>
    <t>LT-PC.12-7,2</t>
  </si>
  <si>
    <t>Đầu cốt nhôm 3 lỗ; ĐCA-3.70</t>
  </si>
  <si>
    <t>CTĐ</t>
  </si>
  <si>
    <t>Móng trụ bê tông ly tâm; MGC</t>
  </si>
  <si>
    <t>Dây AV-50</t>
  </si>
  <si>
    <t>AV-50</t>
  </si>
  <si>
    <t>CĐC9-2,3</t>
  </si>
  <si>
    <t>Cáp đồng bọc 3x50+1x25</t>
  </si>
  <si>
    <t>1</t>
  </si>
  <si>
    <t>3</t>
  </si>
  <si>
    <t>4</t>
  </si>
  <si>
    <t>M(3x50+25)</t>
  </si>
  <si>
    <t>Tên công trình</t>
  </si>
  <si>
    <t xml:space="preserve">Quy mô </t>
  </si>
  <si>
    <t>TBA</t>
  </si>
  <si>
    <t>Xử lý mất an toàn</t>
  </si>
  <si>
    <t>Trạm</t>
  </si>
  <si>
    <t>kVA (H/trạng)</t>
  </si>
  <si>
    <t>kVA (Sau cải tạo)</t>
  </si>
  <si>
    <t>kVA (h/trạng)</t>
  </si>
  <si>
    <t>kVA
(Sau NCS)</t>
  </si>
  <si>
    <t>XDM trụ</t>
  </si>
  <si>
    <t>kVA</t>
  </si>
  <si>
    <t>Lưới điện hạ áp</t>
  </si>
  <si>
    <t xml:space="preserve">Góc </t>
  </si>
  <si>
    <t>Loại</t>
  </si>
  <si>
    <t>Cách</t>
  </si>
  <si>
    <t>Tiếp</t>
  </si>
  <si>
    <t xml:space="preserve"> Phụ kiện dây dẫn</t>
  </si>
  <si>
    <t>Kẹp cáp</t>
  </si>
  <si>
    <t>Vật tư lắp đặt trung tính</t>
  </si>
  <si>
    <t>Phụ kiên khác</t>
  </si>
  <si>
    <t>Công tác khác</t>
  </si>
  <si>
    <t>Vật tư thu hồi</t>
  </si>
  <si>
    <t>Ghi</t>
  </si>
  <si>
    <t>ACSR-70/11</t>
  </si>
  <si>
    <t>ACSR-240/32</t>
  </si>
  <si>
    <t>Néo</t>
  </si>
  <si>
    <t>điện</t>
  </si>
  <si>
    <t>địa</t>
  </si>
  <si>
    <t>Khoá néo dây</t>
  </si>
  <si>
    <t>địa gốc</t>
  </si>
  <si>
    <t>Dây TT</t>
  </si>
  <si>
    <t>Đai thép + Khóa đai</t>
  </si>
  <si>
    <t>Bulông M16x250 + Đai ốc lắp giá</t>
  </si>
  <si>
    <t>Giá lắp sứ hạ áp (U-clevis) + ty+ Sứ ông chỉ SO-0,4kV+dây buộc sứ trung tính</t>
  </si>
  <si>
    <t xml:space="preserve">Kẹp cáp nhôm 2 bu lông 2BL 50-50 </t>
  </si>
  <si>
    <t>VĐ&gt;10m</t>
  </si>
  <si>
    <t>VĐ&lt;10m</t>
  </si>
  <si>
    <t>VĐ&lt;5m</t>
  </si>
  <si>
    <t>GC</t>
  </si>
  <si>
    <t>BG</t>
  </si>
  <si>
    <t>Phụ kiện sứ chuỗi</t>
  </si>
  <si>
    <t>Các loại kẹp</t>
  </si>
  <si>
    <t>chú</t>
  </si>
  <si>
    <t>X</t>
  </si>
  <si>
    <t>3CN-24</t>
  </si>
  <si>
    <t>2U+SBL</t>
  </si>
  <si>
    <t>3KCA-2.50</t>
  </si>
  <si>
    <t>XNA-22-CĐC</t>
  </si>
  <si>
    <t>Đỡ thẳng-THA</t>
  </si>
  <si>
    <t>TN-1,8(14)</t>
  </si>
  <si>
    <t>3SĐ-24</t>
  </si>
  <si>
    <t>TĐN-1</t>
  </si>
  <si>
    <t>BLM-250</t>
  </si>
  <si>
    <t>U+SBL</t>
  </si>
  <si>
    <t>KCA-2.50</t>
  </si>
  <si>
    <t>BAT</t>
  </si>
  <si>
    <t>6CN-24</t>
  </si>
  <si>
    <t>5KCA-2.50</t>
  </si>
  <si>
    <t>2SĐ-24</t>
  </si>
  <si>
    <t>10</t>
  </si>
  <si>
    <t>14</t>
  </si>
  <si>
    <t>[Hiện có]</t>
  </si>
  <si>
    <t>SĐ-24</t>
  </si>
  <si>
    <t>GCM</t>
  </si>
  <si>
    <t>XTG-2</t>
  </si>
  <si>
    <t>ONDAC-50</t>
  </si>
  <si>
    <t>17</t>
  </si>
  <si>
    <t>Tổng chiều dài tuyến (m):</t>
  </si>
  <si>
    <t>XM</t>
  </si>
  <si>
    <t>+ Trung áp 22 KV trên không xây dựng mới:</t>
  </si>
  <si>
    <t>DL</t>
  </si>
  <si>
    <t>- Đi độc lập:</t>
  </si>
  <si>
    <t>MK</t>
  </si>
  <si>
    <t>- Đi mạch kép:</t>
  </si>
  <si>
    <t>KH</t>
  </si>
  <si>
    <t>- Đi kết hợp với hạ áp XDM:</t>
  </si>
  <si>
    <t>KHHC</t>
  </si>
  <si>
    <t>- Đi kết hợp với hạ áp hiện có:</t>
  </si>
  <si>
    <t>TACT</t>
  </si>
  <si>
    <t>+ Trung áp 22 KV trên không cải tạo</t>
  </si>
  <si>
    <t>CTMK</t>
  </si>
  <si>
    <t>CTKH</t>
  </si>
  <si>
    <t>- Đi kết hợp:</t>
  </si>
  <si>
    <t>CN</t>
  </si>
  <si>
    <t>+ Trung áp 22 KV cáp ngầm xây dựng mới:</t>
  </si>
  <si>
    <t xml:space="preserve">Loại Vật liệu -  </t>
  </si>
  <si>
    <t>Đơn</t>
  </si>
  <si>
    <t>Số lượng</t>
  </si>
  <si>
    <t>vị</t>
  </si>
  <si>
    <t>Tổng cộng</t>
  </si>
  <si>
    <t>I. PHẦN ĐIỆN</t>
  </si>
  <si>
    <t>a. Phần dây dẫn các loại</t>
  </si>
  <si>
    <t>Cáp nhôm trần lõi thép ACSR 50/8 mm2 (dây trung tính)</t>
  </si>
  <si>
    <t>Cáp nhôm trần lõi thép ACSR 50/8 mm2 (dây trung tính)-Thi công Thủ công</t>
  </si>
  <si>
    <t>ACSR-50/8-TC</t>
  </si>
  <si>
    <t>Cung dây nhôm trần AC-50mm2</t>
  </si>
  <si>
    <t>CD-50</t>
  </si>
  <si>
    <t>1,6m mỗi sợi</t>
  </si>
  <si>
    <t>Cáp nhôm trần lõi thép ACSR 70/11 mm2</t>
  </si>
  <si>
    <t>Cáp nhôm trần lõi thép ACSR 70/11 mm2-Thi công thủ công</t>
  </si>
  <si>
    <t>ACSR-70/11-TC</t>
  </si>
  <si>
    <t>Cung dây nhôm trần AC-70mm2</t>
  </si>
  <si>
    <t>Cáp nhôm trần lõi thép ACSR 95/16 mm2</t>
  </si>
  <si>
    <t>ACSR-95/16</t>
  </si>
  <si>
    <t>Cung dây nhôm trần AC-95mm2</t>
  </si>
  <si>
    <t>CD-95</t>
  </si>
  <si>
    <t>Cáp nhôm trần lõi thép ACSR 120/19 mm2</t>
  </si>
  <si>
    <t>ACSR-120/19</t>
  </si>
  <si>
    <t>Cáp nhôm trần lõi thép ACSR 150/24 mm2</t>
  </si>
  <si>
    <t>ACSR-150/24</t>
  </si>
  <si>
    <t>Cung dây nhôm trần AC-185mm2</t>
  </si>
  <si>
    <t>CD-185</t>
  </si>
  <si>
    <t>Cáp nhôm trần lõi thép ACSR 240/32 mm2</t>
  </si>
  <si>
    <t>Cung dây nhôm trần AC-240mm2</t>
  </si>
  <si>
    <t>CD-240</t>
  </si>
  <si>
    <t>Cáp nhôm bọc lõi thép PVC/XLPE 12,7/24kV AC 70 mm2</t>
  </si>
  <si>
    <t>XLPE/As-70</t>
  </si>
  <si>
    <t>Cáp nhôm bọc lõi thép PVC/XLPE 12,7/24kV AC 70 mm2-Thi công thủ công</t>
  </si>
  <si>
    <t>XLPE/As-70-TC</t>
  </si>
  <si>
    <t>Cáp nhôm bọc lõi thép PVC/XLPE 12,7/24kV AC 95 mm2</t>
  </si>
  <si>
    <t>Cáp nhôm bọc lõi thép PVC/XLPE 12,7/24kV AC 120 mm2</t>
  </si>
  <si>
    <t>XLPE/As-120</t>
  </si>
  <si>
    <t>Cáp nhôm bọc lõi thép PVC/XLPE 12,7/24kV AC 150 mm2</t>
  </si>
  <si>
    <t>XLPE/As-150</t>
  </si>
  <si>
    <t>b. Phần cách điện và thiết bị</t>
  </si>
  <si>
    <t>Sứ đứng linepost kèm ty 24kV</t>
  </si>
  <si>
    <t>Quả</t>
  </si>
  <si>
    <t>Sứ đứng linepost kèm ty 35kV</t>
  </si>
  <si>
    <t>SĐ-35</t>
  </si>
  <si>
    <t>Sứ đứng pinpost kèm ty 24kV</t>
  </si>
  <si>
    <t>SĐ-22PP</t>
  </si>
  <si>
    <t>Chuỗi cách điện treo bằng polymer 24kV kèm phụ kiện</t>
  </si>
  <si>
    <t>CN-24</t>
  </si>
  <si>
    <t>Chuỗi cách điện treo bằng polymer 35kV kèm phụ kiện</t>
  </si>
  <si>
    <t>CN-35</t>
  </si>
  <si>
    <t>Cầu chì tự rơi 24kV 100A (polimer)</t>
  </si>
  <si>
    <t>FCO-24</t>
  </si>
  <si>
    <t>Dao cách ly 1 pha 24kV</t>
  </si>
  <si>
    <t>DCL22-600A</t>
  </si>
  <si>
    <t>Phần phụ kiện sứ chuỗi</t>
  </si>
  <si>
    <t>Giáp níu dây bọc 70mm2</t>
  </si>
  <si>
    <t>GN-AC-70</t>
  </si>
  <si>
    <t>Giáp níu dây bọc 95mm2</t>
  </si>
  <si>
    <t>GN-AC-95</t>
  </si>
  <si>
    <t>Phụ kiện chuỗi néo 22kV cho dây AC tiết diện 70mm2</t>
  </si>
  <si>
    <t>KN-3.70</t>
  </si>
  <si>
    <t>Phụ kiện chuỗi néo 22kV cho dây AC tiết diện 95mm2</t>
  </si>
  <si>
    <t>KN-3.95</t>
  </si>
  <si>
    <t>Phụ kiện chuỗi néo 22kV cho dây AC tiết diện 120mm2</t>
  </si>
  <si>
    <t>KN-4.120</t>
  </si>
  <si>
    <t>Phụ kiện chuỗi néo 35kV cho dây AC tiết diện 185mm2</t>
  </si>
  <si>
    <t>KN-4.185</t>
  </si>
  <si>
    <t>Phụ kiện chuỗi néo 22kV cho dây AC tiết diện 240mm2</t>
  </si>
  <si>
    <t>Khóa đỡ cho dây AC tiết diện 185mm2</t>
  </si>
  <si>
    <t>KĐ-185</t>
  </si>
  <si>
    <t>Phần kẹp cáp các loại</t>
  </si>
  <si>
    <t>Kẹp cáp 3 bu lông AC 70 (đấu nối)</t>
  </si>
  <si>
    <t>KCA-3.70-ĐN</t>
  </si>
  <si>
    <t>Kẹp cáp 3 bu lông AC 95 (đấu nối)</t>
  </si>
  <si>
    <t>KCA-3.95-ĐN</t>
  </si>
  <si>
    <t>Kẹp cáp 3 bu lông AC 120 (đấu nối)</t>
  </si>
  <si>
    <t>KCA-3.120-ĐN</t>
  </si>
  <si>
    <t>Kẹp cáp 3 bu lông AC 240 (đấu nối)</t>
  </si>
  <si>
    <t>KCA-3.240-ĐN</t>
  </si>
  <si>
    <t>Kẹp cáp 3 bu lông AC 70</t>
  </si>
  <si>
    <t>KCA-3.70</t>
  </si>
  <si>
    <t>Kẹp cáp 3 bu lông AC 95</t>
  </si>
  <si>
    <t>KCA-3.95</t>
  </si>
  <si>
    <t>Kẹp răng trung thế 50-185/50-185</t>
  </si>
  <si>
    <t>KR-50-185</t>
  </si>
  <si>
    <t>Kẹp răng trung thế 95-240/95-240</t>
  </si>
  <si>
    <t>Phần ống nối dây</t>
  </si>
  <si>
    <t>Ống nối dây ACSR 50 mm2</t>
  </si>
  <si>
    <t>Ống nối dây ACSR 70 mm2</t>
  </si>
  <si>
    <t>ONDAC-70</t>
  </si>
  <si>
    <t>Ống nối dây ACSR 95 mm2</t>
  </si>
  <si>
    <t>ONDAC-95</t>
  </si>
  <si>
    <t>Ống nối dây ACSR 150 mm2</t>
  </si>
  <si>
    <t>ONDAC-150</t>
  </si>
  <si>
    <t>Ống nối dây ACSR 185 mm2</t>
  </si>
  <si>
    <t>ONDAC-185</t>
  </si>
  <si>
    <t>Ống nối dây ACSR 240 mm2</t>
  </si>
  <si>
    <t>ONDAC-240</t>
  </si>
  <si>
    <t>Phần phụ kiện khác</t>
  </si>
  <si>
    <t>Đầu cốt nhôm 3 lỗ; ĐCA-3.150</t>
  </si>
  <si>
    <t>ĐCA-3.150</t>
  </si>
  <si>
    <t>Đầu cốt đồng nhôm ; CuAl-70</t>
  </si>
  <si>
    <t>Dây nhôm buộc cổ sứ A-3.5 mm2 (Dùng cho dây pha)</t>
  </si>
  <si>
    <t>A-3,5</t>
  </si>
  <si>
    <t xml:space="preserve"> 1 sợi 1,6m</t>
  </si>
  <si>
    <t>Dây nhôm buộc cổ sứ A-2.5 mm2 (Dùng cho dây trung tính)</t>
  </si>
  <si>
    <t>A-2.5</t>
  </si>
  <si>
    <t>Dây buộc cổ sứ định hình cho dây tiết diện 95mm2-120mm2 (đỉnh sứ)</t>
  </si>
  <si>
    <t>DBĐH-95</t>
  </si>
  <si>
    <t>Giáp níu buộc cổ sứ cho dây tiết diệt 70mm2-95mm2</t>
  </si>
  <si>
    <t>Khóa đỡ dây chống sét</t>
  </si>
  <si>
    <t>KĐ-CS</t>
  </si>
  <si>
    <t>Dây đồng cứng bọc 1 ruột 0,6/1kv VC 30/10</t>
  </si>
  <si>
    <t>Cu-30/10</t>
  </si>
  <si>
    <t xml:space="preserve">Cầu tiếp địa </t>
  </si>
  <si>
    <t>Bộ 1 pha</t>
  </si>
  <si>
    <t>Bộ thoát quá điện áp</t>
  </si>
  <si>
    <t>BTĐA</t>
  </si>
  <si>
    <t>II. PHẦN XÂY DỰNG</t>
  </si>
  <si>
    <t>1. Phần cột các loại</t>
  </si>
  <si>
    <t>Cột bê tông ly tâm ƯL LT 10,5A</t>
  </si>
  <si>
    <t>LT-10,5-3,5kN</t>
  </si>
  <si>
    <t>Cột bê tông ly tâm ƯL LT 10,5B</t>
  </si>
  <si>
    <t>LT-10,5-4,3kN</t>
  </si>
  <si>
    <t>Cột bê tông ly tâm ƯL LT 10,5C</t>
  </si>
  <si>
    <t>LT-10.5C</t>
  </si>
  <si>
    <t>Cột BTLT 12-4,3kN</t>
  </si>
  <si>
    <t>LT-12-4,3kN</t>
  </si>
  <si>
    <t>Cột BTLT 12-5,4kN</t>
  </si>
  <si>
    <t>Cột BTLT 12-7,2kN</t>
  </si>
  <si>
    <t>LT-12-7,2kN</t>
  </si>
  <si>
    <t>Cột bê tông ly tâm ƯL LT 12C</t>
  </si>
  <si>
    <t>LT-12-9,0kN</t>
  </si>
  <si>
    <t>Cột BTLT 14-6,5kN</t>
  </si>
  <si>
    <t>Cột BTLT 14-8,5kN</t>
  </si>
  <si>
    <t>Cột BTLT 14-9,2kN</t>
  </si>
  <si>
    <t>LT-14-9,2kN</t>
  </si>
  <si>
    <t>Cột BTLT 16-9,2kN</t>
  </si>
  <si>
    <t>LT-16-9,2kN</t>
  </si>
  <si>
    <t>Cột BTLT 16-11kN</t>
  </si>
  <si>
    <t>LT-16-11,0kN</t>
  </si>
  <si>
    <t>Cột BTLT 18-11,0kN</t>
  </si>
  <si>
    <t>LT-18-11,0kN</t>
  </si>
  <si>
    <t>Cột BTLT 18-13,0kN</t>
  </si>
  <si>
    <t>LT-18-13,0kN</t>
  </si>
  <si>
    <t>Cột sắt 16m; CS-16</t>
  </si>
  <si>
    <t>CS-16M</t>
  </si>
  <si>
    <t>2. Các loại xà, cổ dề</t>
  </si>
  <si>
    <t>Xà đỡ thẳng cột BTLT XA-1</t>
  </si>
  <si>
    <t>Xà đỡ thẳng cột BTLT XA-1A</t>
  </si>
  <si>
    <t>Xà đỡ thẳng cột BTLT dây trần XĐL-1</t>
  </si>
  <si>
    <t>XĐL-1</t>
  </si>
  <si>
    <t>Xà đỡ thẳng cột BTLT XDT-35</t>
  </si>
  <si>
    <t>XĐT-35</t>
  </si>
  <si>
    <t>Xà đỡ thẳng (cánh rộng) cột BTLT XDT-10</t>
  </si>
  <si>
    <t>XĐT-10</t>
  </si>
  <si>
    <t>Xà đỡ thẳng cột BTLT không treo dây chống sét XZ-35</t>
  </si>
  <si>
    <t>XZ-35</t>
  </si>
  <si>
    <t>Xà đỡ thẳng cột BTLT có treo dây chống sét XDTS-35</t>
  </si>
  <si>
    <t>XĐTS-35</t>
  </si>
  <si>
    <t>Xà đỡ thẳng lệch cột BTLT dây trần; ĐTL-10T</t>
  </si>
  <si>
    <t>ĐTL-10T</t>
  </si>
  <si>
    <t>Xà đỡ thẳng nạnh cột BTLT dây bọc ; ĐTN</t>
  </si>
  <si>
    <t>ĐTN</t>
  </si>
  <si>
    <t>Xà đỡ thẳng lệch cột BTLT 18m; XĐTT18-1</t>
  </si>
  <si>
    <t>XĐTT18-1</t>
  </si>
  <si>
    <t>Xà đỡ vượt cột BTLT XA-2</t>
  </si>
  <si>
    <t>Xà đỡ vượt cột BTLT XA-2A</t>
  </si>
  <si>
    <t>Xà (cánh rộng) đỡ góc cột BTLT XĐG-10</t>
  </si>
  <si>
    <t>XĐG-10</t>
  </si>
  <si>
    <t xml:space="preserve">Xà đỡ góc lệch cột BTLT ĐGL </t>
  </si>
  <si>
    <t>ĐGL-10T</t>
  </si>
  <si>
    <t>Xà đỡ góc lệch cột BTLT ĐGL dây bọc</t>
  </si>
  <si>
    <t>ĐGL</t>
  </si>
  <si>
    <t>Xà đỡ góc nạnh cột BTLT ĐGN dây bọc</t>
  </si>
  <si>
    <t>ĐGN</t>
  </si>
  <si>
    <t>Xà đỡ góc lệch cột đôi BTLT XĐGL-2</t>
  </si>
  <si>
    <t>ĐGĐ-N</t>
  </si>
  <si>
    <t>Xà đỡ góc lệch cột đôi BTLT XĐGN-2</t>
  </si>
  <si>
    <t>XĐGN-2</t>
  </si>
  <si>
    <t>Xà đỡ góc lệch cột đôi trụ 18m BTLT XĐGN-2</t>
  </si>
  <si>
    <t>XĐGT18-2N</t>
  </si>
  <si>
    <t>Xà néo góc cột BTLT XNA-2</t>
  </si>
  <si>
    <t>Xà néo góc cột BTLT XNA-3</t>
  </si>
  <si>
    <t>Xà néo góc (cánh rộng) cột BTLT XNG-10</t>
  </si>
  <si>
    <t>XNG-10</t>
  </si>
  <si>
    <t>Xà  néo góc cột BTLT có treo dây chống sét XNGS-35</t>
  </si>
  <si>
    <t>XNZS-35</t>
  </si>
  <si>
    <t>Xà néo góc nạnh cột BTLT XNGN-1</t>
  </si>
  <si>
    <t>XNGN-1</t>
  </si>
  <si>
    <t>Xà néo góc đôi cột BTLT XNA-22</t>
  </si>
  <si>
    <t>Xà néo góc đôi cột BTLT XNG-3</t>
  </si>
  <si>
    <t>Xà néo góc (cánh rộng) cột BTLT đôi dọc XNG-10-2D</t>
  </si>
  <si>
    <t>XNG-10-2D</t>
  </si>
  <si>
    <t>Xà néo góc (cánh rộng) cột BTLT đôi ngang XNG-10-2D</t>
  </si>
  <si>
    <t>XNG-10-2N</t>
  </si>
  <si>
    <t>Xà néo góc nạnh cột BTLT đôi dọc dây bọc NĐN-D</t>
  </si>
  <si>
    <t>NĐN-D</t>
  </si>
  <si>
    <t>Xà néo góc nạnh cột BTLT đôi ngang dây bọc NĐN-N</t>
  </si>
  <si>
    <t>NĐN-N</t>
  </si>
  <si>
    <t>Xà néo góc lệch cột BTLT 18m đôi ngang XNGT18-2N</t>
  </si>
  <si>
    <t>XNGT18-2N</t>
  </si>
  <si>
    <t>Xà rẻ nhánh cột đôi BTLT 18m đôi dọc XRNT18-1D</t>
  </si>
  <si>
    <t>XRNT18-2D</t>
  </si>
  <si>
    <t>Xà néo góc đôi cột BTLT XNGĐ-35n</t>
  </si>
  <si>
    <t>XNGĐ-35n</t>
  </si>
  <si>
    <t>Xà néo góc đôi cột BTLT tâm 2,5m XNII-2,5m</t>
  </si>
  <si>
    <t>XNII-2,5</t>
  </si>
  <si>
    <t>Xà néo hình tam giác cột đôi</t>
  </si>
  <si>
    <t>Chụp đầu cột BTLT tròng CĐC9-2.3-190</t>
  </si>
  <si>
    <t>Chụp đầu cột BTLT đơn các loại CĐC-2,5</t>
  </si>
  <si>
    <t>Xà néo lệch 2 pha cột sắt; NCS-2N</t>
  </si>
  <si>
    <t>XNCS</t>
  </si>
  <si>
    <t>Thanh lắp sứ đứng 22 Kv cột đơn; TLSĐ-22</t>
  </si>
  <si>
    <t>TLSĐ-22</t>
  </si>
  <si>
    <t>Thanh lắp sứ chuỗi</t>
  </si>
  <si>
    <t>TLSC-22</t>
  </si>
  <si>
    <t>Cổ dề cuối ; CDC-100</t>
  </si>
  <si>
    <t>CDC-100</t>
  </si>
  <si>
    <t>Cổ dề góc cột đơn ; CDG-100</t>
  </si>
  <si>
    <t>Cồ dề đỡ dây chống sét</t>
  </si>
  <si>
    <t>CDĐ-CS1</t>
  </si>
  <si>
    <t>Cổ dề góc cột đúp; CDGĐ-100</t>
  </si>
  <si>
    <t>CDGĐ-100</t>
  </si>
  <si>
    <t>Cổ dề góc cột đúp 18m; CDGĐ-18m</t>
  </si>
  <si>
    <t>CDGC-18</t>
  </si>
  <si>
    <t>Cổ dề thẳng ; CDT-100</t>
  </si>
  <si>
    <t>CDT-100</t>
  </si>
  <si>
    <t>3. Phần dây néo các loại</t>
  </si>
  <si>
    <t>Dây néo TA có sứ phân cách ; TK50-10</t>
  </si>
  <si>
    <t>TK50-10</t>
  </si>
  <si>
    <t>Dây néo TA có sứ phân cách ; TK50-12</t>
  </si>
  <si>
    <t>TK50-12</t>
  </si>
  <si>
    <t>Dây néo TA không có sứ phân cách ; TK50-18</t>
  </si>
  <si>
    <t>TK50-18</t>
  </si>
  <si>
    <t>Dây néo TA có sứ phân cách ; TK70-16</t>
  </si>
  <si>
    <t>TK70-16</t>
  </si>
  <si>
    <t>Dây néo TA có sứ phân cách ; TK70-18</t>
  </si>
  <si>
    <t>TK70-18</t>
  </si>
  <si>
    <t>3. Phần móng cột các loại</t>
  </si>
  <si>
    <t>Móng thanh ngang (TN-1,2)</t>
  </si>
  <si>
    <t>Móng thanh ngang (TN-1,8)</t>
  </si>
  <si>
    <t>TN-1,8(12)</t>
  </si>
  <si>
    <t>MT-3</t>
  </si>
  <si>
    <t>MT-4</t>
  </si>
  <si>
    <t>MT-6(16)</t>
  </si>
  <si>
    <t>MG-6(16)</t>
  </si>
  <si>
    <t>MG-6</t>
  </si>
  <si>
    <t>Móng cột sắt 16m; MCS</t>
  </si>
  <si>
    <t>MCS</t>
  </si>
  <si>
    <t>5. Phần móng néo các loại</t>
  </si>
  <si>
    <t>Móng néo (MN 12-4)</t>
  </si>
  <si>
    <t>MN 12-4</t>
  </si>
  <si>
    <t>Móng néo (MN 15-5)</t>
  </si>
  <si>
    <t>MN 15-5</t>
  </si>
  <si>
    <t>Móng néo (MN 18-6)</t>
  </si>
  <si>
    <t>MN 18-6</t>
  </si>
  <si>
    <t>4. Phần tiếp địa các loại</t>
  </si>
  <si>
    <t>Bộ tiếp địa thép mạ kẽm LR-4</t>
  </si>
  <si>
    <t>Bộ tiếp địa thép mạ kẽm LR-8</t>
  </si>
  <si>
    <t>LR-8</t>
  </si>
  <si>
    <t>Bộ tiếp địa thép mạ kẽm LR-12</t>
  </si>
  <si>
    <t>LR-12</t>
  </si>
  <si>
    <t>G1-15</t>
  </si>
  <si>
    <t>Cờ tiếp địa ngọn TĐN-1</t>
  </si>
  <si>
    <t>Cờ tiếp địa ngọn TĐN-1a</t>
  </si>
  <si>
    <t>TĐN-1a</t>
  </si>
  <si>
    <t>Cờ tiếp địa ngọn TĐN-4</t>
  </si>
  <si>
    <t>TĐN-4</t>
  </si>
  <si>
    <t>Tiếp địa gốc; TĐG-1</t>
  </si>
  <si>
    <t>5. Phụ kiện dây trung tính</t>
  </si>
  <si>
    <t>U CLEVIS+Sứ chỉ So+0,4</t>
  </si>
  <si>
    <t>Dây đai thép + khóa trụ đôi</t>
  </si>
  <si>
    <t>A3.5</t>
  </si>
  <si>
    <t>Kẹp cáp 2 bu lông nhôm 50mm2</t>
  </si>
  <si>
    <t>6. Biển báo</t>
  </si>
  <si>
    <t>Biển báo an toàn</t>
  </si>
  <si>
    <t>Đánh số trụ</t>
  </si>
  <si>
    <t>Chống sét LA-18</t>
  </si>
  <si>
    <t>[LA-18]-LĐL</t>
  </si>
  <si>
    <t>Chống sét thông minh</t>
  </si>
  <si>
    <t>[CS-TM]-LĐL</t>
  </si>
  <si>
    <t>Cầu chì tự rơi</t>
  </si>
  <si>
    <t>[FCO-24]-LĐL</t>
  </si>
  <si>
    <t>[DCL-24]-LĐL</t>
  </si>
  <si>
    <t>[AC-240]-LĐL</t>
  </si>
  <si>
    <t>Cung dây nhôm ACSR 240</t>
  </si>
  <si>
    <t>[CD-240]-LĐL</t>
  </si>
  <si>
    <t>[SĐ-24]-LĐL</t>
  </si>
  <si>
    <t>[SĐ-35]-LĐL</t>
  </si>
  <si>
    <t>[SĐ-22PP]-LĐL</t>
  </si>
  <si>
    <t>[CN-24]-LĐL</t>
  </si>
  <si>
    <t>[AC-70]-LĐL</t>
  </si>
  <si>
    <t>[XA-1]-LĐL</t>
  </si>
  <si>
    <t>[XA-2]-LĐL</t>
  </si>
  <si>
    <t>[XZ35]-LĐL</t>
  </si>
  <si>
    <t>[XZ35-2]-LĐL</t>
  </si>
  <si>
    <t>[XĐN-3]-LĐL</t>
  </si>
  <si>
    <t>[XNA-1]-LĐL</t>
  </si>
  <si>
    <t>[XĐG-3]-LĐL</t>
  </si>
  <si>
    <t>[XĐL-3]-LĐL</t>
  </si>
  <si>
    <t>[XĐV-3]-LĐL</t>
  </si>
  <si>
    <t>[XA-2A]-LĐL</t>
  </si>
  <si>
    <t>[XNA-2]-LĐL</t>
  </si>
  <si>
    <t>[XNA-3]-LĐL</t>
  </si>
  <si>
    <t>[XNA-22]-LĐL</t>
  </si>
  <si>
    <t>[XNG-35]-LĐL</t>
  </si>
  <si>
    <t>[XNII-2,5]-LĐL</t>
  </si>
  <si>
    <t>[XNL-3]-LĐL</t>
  </si>
  <si>
    <t>[XCSV-18]-LĐL</t>
  </si>
  <si>
    <t>Dây néo TK50-12</t>
  </si>
  <si>
    <t>[TK-T12]-LĐL</t>
  </si>
  <si>
    <t>Kẹp cáp nhôm 2 bu lông tiết diện 50mm2 (đấu trung tính)</t>
  </si>
  <si>
    <t>[KCA-2.50]-LĐL</t>
  </si>
  <si>
    <t>Kẹp cáp nhôm 3 bu lông tiết diện 150-240mm2 (đấu quả trám)</t>
  </si>
  <si>
    <t>[KC-240]-LĐL</t>
  </si>
  <si>
    <t>Kẹp cáp nhôm 3 bu lông tiết diện 150-240mm2 (đấu nối)</t>
  </si>
  <si>
    <t>[KC-240]-ĐN-LĐL</t>
  </si>
  <si>
    <t>Bu lông mạ ren suốt 16x250</t>
  </si>
  <si>
    <t>[BL-250]-LĐL</t>
  </si>
  <si>
    <t>U CLEVIS+Sứ chỉ SO-0,4</t>
  </si>
  <si>
    <t>[U+SBL]-LĐL</t>
  </si>
  <si>
    <t>[TĐN-1]-LĐL</t>
  </si>
  <si>
    <t>[TĐG-1]-LĐL</t>
  </si>
  <si>
    <t>III. PHẦN VẬT TƯ THU HỒI</t>
  </si>
  <si>
    <t>Cột bê tông ly tâm ƯL LT 14C</t>
  </si>
  <si>
    <t>[LT-14]-TH</t>
  </si>
  <si>
    <t>Cột bê tông ly tâm ƯL LT 18</t>
  </si>
  <si>
    <t>[LT-18]-TH</t>
  </si>
  <si>
    <t>Cáp nhôm trần lõi thép ACSR 50 mm2</t>
  </si>
  <si>
    <t>[AC-50]-TH</t>
  </si>
  <si>
    <t>[XA-1]-TH</t>
  </si>
  <si>
    <t>Xà đỡ thẳng cột BTLT XĐN-3</t>
  </si>
  <si>
    <t>[XĐN-3]-TH</t>
  </si>
  <si>
    <t>Xà đỡ vượt cột BTLT XNA-1</t>
  </si>
  <si>
    <t>[XNA-1]-TH</t>
  </si>
  <si>
    <t>Xà đỡ vượt cột BTLT XNA-2</t>
  </si>
  <si>
    <t>[XNA-2]-TH</t>
  </si>
  <si>
    <t>Xà đỡ vượt cột BTLT XNA-3</t>
  </si>
  <si>
    <t>[XNA-3]-TH</t>
  </si>
  <si>
    <t>Xà đỡ góc BTLT XĐG</t>
  </si>
  <si>
    <t>[XĐG]-TH</t>
  </si>
  <si>
    <t>Xà đỡ góc BTLT XĐG-1</t>
  </si>
  <si>
    <t>[XĐG-1]-TH</t>
  </si>
  <si>
    <t>Xà đỡ vượt cột BTLT XNA-22</t>
  </si>
  <si>
    <t>Xà néo đôi PII</t>
  </si>
  <si>
    <t>[XNII-2]-TH</t>
  </si>
  <si>
    <t>Chụp đầu cột 2,5m</t>
  </si>
  <si>
    <t>[CĐC-2,5]-TH</t>
  </si>
  <si>
    <t>Dây néo sứ phân cách</t>
  </si>
  <si>
    <t>[SĐ-24]-TH</t>
  </si>
  <si>
    <t>Sứ đứng pinpost kèm ty 35kV</t>
  </si>
  <si>
    <t>[SĐ-35]-TH</t>
  </si>
  <si>
    <t>Chuỗi cách điện treo bằng thủy tinh 24kV</t>
  </si>
  <si>
    <t>Khóa đỡ dây tiết diện 50mm2</t>
  </si>
  <si>
    <t>[KĐ-95]-TH</t>
  </si>
  <si>
    <t>TADR</t>
  </si>
  <si>
    <t>TAKH</t>
  </si>
  <si>
    <t>+ Trung áp cải tạo thay dây</t>
  </si>
  <si>
    <t>vị trí</t>
  </si>
  <si>
    <t>Công trình: Hoàn thiện lưới điện để đảm bảo vận hành an toàn lưới điện khu vực huyện Eakar tỉnh Đăk Lăk năm 2025</t>
  </si>
  <si>
    <t>TÊN VT-TB</t>
  </si>
  <si>
    <t>ĐVT</t>
  </si>
  <si>
    <t>Mã TB</t>
  </si>
  <si>
    <t>LẮP ĐẠT MỚI, DI DỜI MBA</t>
  </si>
  <si>
    <t>GHI CHÚ</t>
  </si>
  <si>
    <t>PHẦN VẬT TƯ CẤP MỚI</t>
  </si>
  <si>
    <t>Máy biến áp 100kVA-22/0,4kV</t>
  </si>
  <si>
    <t>3fMBA100</t>
  </si>
  <si>
    <t>Máy biến áp 160kVA-22/0,4kV</t>
  </si>
  <si>
    <t>3fMBA160</t>
  </si>
  <si>
    <t>Máy biến áp 250kVA-22/0,4kV</t>
  </si>
  <si>
    <t>3fMBA250</t>
  </si>
  <si>
    <t>Chống sét van 18kV-10kA</t>
  </si>
  <si>
    <t>LA18</t>
  </si>
  <si>
    <t>Máy biến dòng TI 400/5A-400V</t>
  </si>
  <si>
    <t>TI-400/5</t>
  </si>
  <si>
    <t>Máy biến dòng TI 250/5A-400V</t>
  </si>
  <si>
    <t>TI-250/5</t>
  </si>
  <si>
    <t>Máy biến dòng TI 100/5A-400V</t>
  </si>
  <si>
    <t>TI-150/5</t>
  </si>
  <si>
    <t>MCCB 400A-415V</t>
  </si>
  <si>
    <t>MCCB-400A</t>
  </si>
  <si>
    <t>MCCB 250A-415V</t>
  </si>
  <si>
    <t>MCCB-250A</t>
  </si>
  <si>
    <t>MCCB 200A-415V</t>
  </si>
  <si>
    <t>MCCB-200A</t>
  </si>
  <si>
    <t>MCCB 150A-415V</t>
  </si>
  <si>
    <t>MCCB-150A</t>
  </si>
  <si>
    <t>MCCB 125A-415V</t>
  </si>
  <si>
    <t>MCCB-125A</t>
  </si>
  <si>
    <t>MCCB 75A-415V</t>
  </si>
  <si>
    <t>MCCB-75A</t>
  </si>
  <si>
    <t>Phần cột BTLT</t>
  </si>
  <si>
    <t>Cột bê tông ly tâm  LT-PC.12-7,2</t>
  </si>
  <si>
    <t>Cột bê tông ly tâm  LT-PC.14-8,5</t>
  </si>
  <si>
    <t>LT-PC.14-8,5</t>
  </si>
  <si>
    <t>Phần móng cột</t>
  </si>
  <si>
    <t>Móng cột bê tông ly tâm; MT-2 (12)</t>
  </si>
  <si>
    <t>MT-2 (12)</t>
  </si>
  <si>
    <t>Móng cột bê tông ly tâm; MT-2 (14)</t>
  </si>
  <si>
    <t>MT-2 (14)</t>
  </si>
  <si>
    <t>Móng cột bê tông ly tâm; MG-3 (12)</t>
  </si>
  <si>
    <t>MG-3 (12)</t>
  </si>
  <si>
    <t>Móng cột bê tông ly tâm; MG-3 (14)</t>
  </si>
  <si>
    <t>MG-3 (14)</t>
  </si>
  <si>
    <t>Gia cố móng trụ</t>
  </si>
  <si>
    <t>Nền TBA trên 1 cột, 2 cột ghép đôi</t>
  </si>
  <si>
    <t>HT</t>
  </si>
  <si>
    <t>NTBA-1</t>
  </si>
  <si>
    <t>Nền TBA trạm 2,5m</t>
  </si>
  <si>
    <t>NTBA-2</t>
  </si>
  <si>
    <t>Phần tiếp địa trạm biến áp</t>
  </si>
  <si>
    <t>Tiếp địa giếng G3-15+Tiếp địa gốc</t>
  </si>
  <si>
    <t>G3-15</t>
  </si>
  <si>
    <t>Tiếp địa trung tính</t>
  </si>
  <si>
    <t>Ulevis+ sứ 0,4kV</t>
  </si>
  <si>
    <t>Ulevis</t>
  </si>
  <si>
    <t>Xà trung áp và TBA</t>
  </si>
  <si>
    <t>Xà néo góc trung áp cột đôi dọc tuyến</t>
  </si>
  <si>
    <t>Xà đỡ góc trung áp cột đôi ngang tuyến</t>
  </si>
  <si>
    <t>Bộ xà XTĐ14m, bố trí TBA trên 02 cột BTLT 18m ghép đôi</t>
  </si>
  <si>
    <t>XTĐ-18M</t>
  </si>
  <si>
    <t xml:space="preserve">Xà trạm biến áp trên 1 cột sắt </t>
  </si>
  <si>
    <t>XTBA-CS</t>
  </si>
  <si>
    <t>Bộ xà trạm 1 cột BTLT 12m</t>
  </si>
  <si>
    <t>XT10-12M-1</t>
  </si>
  <si>
    <t>Bộ xà XTĐ10m-12m, bố trí TBA trên 02 cột BTLT 10m-12m ghép đôi</t>
  </si>
  <si>
    <t>Bộ xà XTĐ14m, bố trí TBA trên 02 cột BTLT 14m ghép đôi</t>
  </si>
  <si>
    <t>Bộ xà trạm 2 cột BTLT 12m tâm 2,5m</t>
  </si>
  <si>
    <t>XT12-2,5</t>
  </si>
  <si>
    <t>Bộ xà đỡ sứ đứng trên 1 cột</t>
  </si>
  <si>
    <t>XĐSĐ-1C</t>
  </si>
  <si>
    <t>Bộ xà đỡ MBA trên 1 cột</t>
  </si>
  <si>
    <t>XMBA-1C</t>
  </si>
  <si>
    <t>Gíá đỡ tủ điện hạ áp cột đơn</t>
  </si>
  <si>
    <t>XĐT-1C</t>
  </si>
  <si>
    <t>Gíá đỡ tủ điện hạ áp cột ghép đôi</t>
  </si>
  <si>
    <t>XĐT-2C</t>
  </si>
  <si>
    <t>Bộ xà đỡ tủ điện 2 cột BTLT tâm 2,5m</t>
  </si>
  <si>
    <t>XĐT-2,5</t>
  </si>
  <si>
    <t>Cô Dê và tăng đơ giữ MBA cột đơn</t>
  </si>
  <si>
    <t>CD+TĐ1</t>
  </si>
  <si>
    <t>Cô Dê và tăng đơ giữ MBA cột đôi</t>
  </si>
  <si>
    <t>CD+TĐ2</t>
  </si>
  <si>
    <t>Cô Dê và tăng đơ giữ MBA cột đôi tâm 2,5m</t>
  </si>
  <si>
    <t>CD+TĐ2,5</t>
  </si>
  <si>
    <t xml:space="preserve">Phần vật liệu điện: </t>
  </si>
  <si>
    <t>FCO-24kV</t>
  </si>
  <si>
    <t>Dây chì 6K</t>
  </si>
  <si>
    <t>sợi</t>
  </si>
  <si>
    <t>DC-6</t>
  </si>
  <si>
    <t>Dây chì 10K</t>
  </si>
  <si>
    <t>DC-10</t>
  </si>
  <si>
    <t>Sứ đứng Line Post 24kV( kèm ty sứ )</t>
  </si>
  <si>
    <t xml:space="preserve">Bộ </t>
  </si>
  <si>
    <t>Dây buộc cổ sứ định hình cho dây tiết diện 70mm2</t>
  </si>
  <si>
    <t>DBĐH</t>
  </si>
  <si>
    <t>Dây buộc cổ sứ dạng giáp níu cho dây tiết diện 70mm2</t>
  </si>
  <si>
    <t>GNCS</t>
  </si>
  <si>
    <t>Dây buộc cổ sứ nhôm trần</t>
  </si>
  <si>
    <t>Kẹp IPC-70-240mm-24kV</t>
  </si>
  <si>
    <t>IPC-3.70/240</t>
  </si>
  <si>
    <t>Kẹp cáp nhôm 3 bu lông 120-185mm</t>
  </si>
  <si>
    <t>KCA-3.185</t>
  </si>
  <si>
    <r>
      <t>Cáp đồng bọc hạ thế đơn pha M150 mm</t>
    </r>
    <r>
      <rPr>
        <vertAlign val="superscript"/>
        <sz val="13"/>
        <color rgb="FF002060"/>
        <rFont val="Times New Roman"/>
        <family val="1"/>
      </rPr>
      <t>2</t>
    </r>
  </si>
  <si>
    <t>CV-150</t>
  </si>
  <si>
    <r>
      <t>Cáp đồng bọc hạ thế đơn pha M120 mm</t>
    </r>
    <r>
      <rPr>
        <vertAlign val="superscript"/>
        <sz val="13"/>
        <color rgb="FF002060"/>
        <rFont val="Times New Roman"/>
        <family val="1"/>
      </rPr>
      <t>2</t>
    </r>
  </si>
  <si>
    <t>CV-120</t>
  </si>
  <si>
    <r>
      <t>Cáp đồng bọc hạ thế đơn pha M95 mm</t>
    </r>
    <r>
      <rPr>
        <vertAlign val="superscript"/>
        <sz val="13"/>
        <color rgb="FF002060"/>
        <rFont val="Times New Roman"/>
        <family val="1"/>
      </rPr>
      <t>2</t>
    </r>
  </si>
  <si>
    <t>CV-95</t>
  </si>
  <si>
    <t>CV-70</t>
  </si>
  <si>
    <t>CV-50</t>
  </si>
  <si>
    <t>Tủ điện sơn tĩnh điện 2 xuất tuyến</t>
  </si>
  <si>
    <t>Đầu cốt đồng SC150</t>
  </si>
  <si>
    <t>SC-150</t>
  </si>
  <si>
    <t>Đầu cốt đồng SC120</t>
  </si>
  <si>
    <t>SC-120</t>
  </si>
  <si>
    <t>Đầu cốt đồng SC95</t>
  </si>
  <si>
    <t>SC-95</t>
  </si>
  <si>
    <t>Đầu cốt đồng SC70</t>
  </si>
  <si>
    <t>SC-70</t>
  </si>
  <si>
    <t>Đầu cốt đồng SC50</t>
  </si>
  <si>
    <t>SC-50</t>
  </si>
  <si>
    <t>Đầu cốt đồng SC35</t>
  </si>
  <si>
    <t>SC-35</t>
  </si>
  <si>
    <t>Đầu cốt đồng SC25</t>
  </si>
  <si>
    <t>SC-25</t>
  </si>
  <si>
    <t>Dây đồng  M35</t>
  </si>
  <si>
    <t>M-35</t>
  </si>
  <si>
    <t>M35</t>
  </si>
  <si>
    <t>TK-50</t>
  </si>
  <si>
    <t>TK50</t>
  </si>
  <si>
    <t>Đai thép giữ cáp lực + khóa đai</t>
  </si>
  <si>
    <t xml:space="preserve">Ống co nhiệt trung áp D-25/8 </t>
  </si>
  <si>
    <t>OCN-25/8</t>
  </si>
  <si>
    <t>Băng keo cách điện</t>
  </si>
  <si>
    <t>BKCĐ</t>
  </si>
  <si>
    <t>Chụp silicon đầu FCO (2 cực)</t>
  </si>
  <si>
    <t>C-FCO</t>
  </si>
  <si>
    <t>Chụp silicon  CSV</t>
  </si>
  <si>
    <t>C-CSV</t>
  </si>
  <si>
    <t>Chụp silicon sứ cao áp+ hạ áp MBA</t>
  </si>
  <si>
    <t>C-MBA</t>
  </si>
  <si>
    <t>Bảng tên trạm</t>
  </si>
  <si>
    <t>BTT</t>
  </si>
  <si>
    <t>THÁO DỠ LẮP ĐẶT LẠI</t>
  </si>
  <si>
    <t>Máy biến áp 50kVA-22/0,4kV</t>
  </si>
  <si>
    <t>3fMBA50-LĐL</t>
  </si>
  <si>
    <t>Máy biến áp 75kVA-22/0,4kV</t>
  </si>
  <si>
    <t>3fMBA75-LĐL</t>
  </si>
  <si>
    <t>3fMBA100-LĐL</t>
  </si>
  <si>
    <t>[3fMBA160]-LĐL</t>
  </si>
  <si>
    <t>3fMBA250-LĐL</t>
  </si>
  <si>
    <t>Máy biến áp 400kVA-22/0,4kV</t>
  </si>
  <si>
    <t>3fMBA400-LĐL</t>
  </si>
  <si>
    <t>Chống sét van 18KV-10kA</t>
  </si>
  <si>
    <t>[LA18]-LĐL</t>
  </si>
  <si>
    <t>Dây nhôm lõi thép AC-240</t>
  </si>
  <si>
    <t>Dây XLPE-70-12,7/24kV</t>
  </si>
  <si>
    <t>XLPEA70-LĐL</t>
  </si>
  <si>
    <t>Cáp đồng bọc hạ thế đơn pha M240 mm2</t>
  </si>
  <si>
    <t>CV-240-LĐL</t>
  </si>
  <si>
    <t>CV-150-LĐL</t>
  </si>
  <si>
    <t>CV-120-LĐL</t>
  </si>
  <si>
    <t>[CV-95]-LĐL</t>
  </si>
  <si>
    <r>
      <t>Cáp đồng bọc hạ thế đơn pha M35 mm</t>
    </r>
    <r>
      <rPr>
        <vertAlign val="superscript"/>
        <sz val="13"/>
        <color rgb="FF002060"/>
        <rFont val="Times New Roman"/>
        <family val="1"/>
      </rPr>
      <t>2</t>
    </r>
  </si>
  <si>
    <t>CV-35-LĐL</t>
  </si>
  <si>
    <t>Kẹp cáp nhôm 3 bu lông 70-185mm</t>
  </si>
  <si>
    <t>KCA-LĐL</t>
  </si>
  <si>
    <t>Kẹp cáp đồng m50</t>
  </si>
  <si>
    <t>M50-LĐL</t>
  </si>
  <si>
    <t>TK50-LĐL</t>
  </si>
  <si>
    <t xml:space="preserve">Tủ tụ bù </t>
  </si>
  <si>
    <t>TTB-LĐL</t>
  </si>
  <si>
    <t xml:space="preserve">Tủ điện hạ thế </t>
  </si>
  <si>
    <t>[TĐ-HA]-LĐL</t>
  </si>
  <si>
    <t>Biến dòng TI 150/5A-400V</t>
  </si>
  <si>
    <t>TI-LĐL</t>
  </si>
  <si>
    <t>MCCB400-LĐL</t>
  </si>
  <si>
    <t>MCCB250-LĐL</t>
  </si>
  <si>
    <t>[MCCB-75]-LĐL</t>
  </si>
  <si>
    <t>Công tơ 3 pha</t>
  </si>
  <si>
    <t>[CT3p]-LĐL</t>
  </si>
  <si>
    <t>Bộ xà TBA trên 1 cột bê tông ly tâm &lt;=200kg</t>
  </si>
  <si>
    <t>XTBA1-LĐL</t>
  </si>
  <si>
    <t>3fMBA50-TH</t>
  </si>
  <si>
    <t>3fMBA100-TH</t>
  </si>
  <si>
    <t>3fMBA160-TH</t>
  </si>
  <si>
    <t>3fMBA250-TH</t>
  </si>
  <si>
    <t>LA18-TH</t>
  </si>
  <si>
    <t>MCCB75-TH</t>
  </si>
  <si>
    <t>MCCB125-TH</t>
  </si>
  <si>
    <t>MCCB150-TH</t>
  </si>
  <si>
    <t>Cáp nhôm bọc A-70 mm2</t>
  </si>
  <si>
    <t>[XE70]-TH</t>
  </si>
  <si>
    <t>M120-TH</t>
  </si>
  <si>
    <t>M95-TH</t>
  </si>
  <si>
    <t>Cáp đồng bọc 3 pha MV-70</t>
  </si>
  <si>
    <t>MV-70-TH</t>
  </si>
  <si>
    <t>Cáp đồng bọc 3 pha MV-50</t>
  </si>
  <si>
    <t>MV-50-TH</t>
  </si>
  <si>
    <t>Cáp đồng bọc 3 pha MV-35</t>
  </si>
  <si>
    <t>MV-35-TH</t>
  </si>
  <si>
    <t>Cáp vặn xoắn ABC4x95</t>
  </si>
  <si>
    <t>ABC-4x95-TH</t>
  </si>
  <si>
    <t>Cáp đồng trần</t>
  </si>
  <si>
    <t>[M50]-TH</t>
  </si>
  <si>
    <t>TTB-TH</t>
  </si>
  <si>
    <t>Tủ điện hạ thế composit</t>
  </si>
  <si>
    <t>TĐ3P-TH</t>
  </si>
  <si>
    <t>Sứ cách điện 0,4kV</t>
  </si>
  <si>
    <t>[SO-0,4]-TH</t>
  </si>
  <si>
    <t>Kẹp cáp nhôm 70mm2</t>
  </si>
  <si>
    <t>Cột bê tông ly tâm 10,5m</t>
  </si>
  <si>
    <t>[BTLT-10,5]-TH</t>
  </si>
  <si>
    <t>Xà đỡ thẳng hạ áp</t>
  </si>
  <si>
    <t>[XR-4]-TH</t>
  </si>
  <si>
    <t xml:space="preserve">Xà đỡ thẳng trung áp </t>
  </si>
  <si>
    <t xml:space="preserve">Xà néo góc trung áp </t>
  </si>
  <si>
    <t>Xà sứ đứng TBA</t>
  </si>
  <si>
    <t>[XSĐ]-TH</t>
  </si>
  <si>
    <t>Bộ xà đỡ MBA trên 1 cột BTLT</t>
  </si>
  <si>
    <t>[XTĐ]-TH</t>
  </si>
  <si>
    <t>Bộ xà đỡ MBA trên 2 cột tâm 2,5</t>
  </si>
  <si>
    <t>[XMA]-TH</t>
  </si>
  <si>
    <t>BẢNG 4.1: BẢNG TỔNG KÊ CHI TIẾT CÁC VỊ TRÍ THUỘC ĐƯỜNG DÂY 0,4KV XÂY DỰNG MỚI, CẢI TẠO</t>
  </si>
  <si>
    <t>Giá móc</t>
  </si>
  <si>
    <t>a</t>
  </si>
  <si>
    <t>ABC(4x95)</t>
  </si>
  <si>
    <t>8ABC(4x95)</t>
  </si>
  <si>
    <t>[Đã kê]</t>
  </si>
  <si>
    <t>KN-95</t>
  </si>
  <si>
    <t>GM</t>
  </si>
  <si>
    <t>2KN-95</t>
  </si>
  <si>
    <t>2GM</t>
  </si>
  <si>
    <t>b</t>
  </si>
  <si>
    <t>ABC(4x70)</t>
  </si>
  <si>
    <t>KN-70</t>
  </si>
  <si>
    <t>KĐ-70</t>
  </si>
  <si>
    <t>c</t>
  </si>
  <si>
    <t>2KN-70</t>
  </si>
  <si>
    <t>d</t>
  </si>
  <si>
    <t>2ABC(4x70)</t>
  </si>
  <si>
    <t>5</t>
  </si>
  <si>
    <t>e</t>
  </si>
  <si>
    <t>f</t>
  </si>
  <si>
    <t>7</t>
  </si>
  <si>
    <t>8</t>
  </si>
  <si>
    <t>9</t>
  </si>
  <si>
    <t>KĐ-95</t>
  </si>
  <si>
    <t>11</t>
  </si>
  <si>
    <t>12</t>
  </si>
  <si>
    <t>13</t>
  </si>
  <si>
    <t>15</t>
  </si>
  <si>
    <t>16</t>
  </si>
  <si>
    <t>2ABC(4x120)</t>
  </si>
  <si>
    <t>KN-120</t>
  </si>
  <si>
    <t>ABC(4x120)</t>
  </si>
  <si>
    <t>KĐ-120</t>
  </si>
  <si>
    <t>2KN-120</t>
  </si>
  <si>
    <t>2ABC(4x95)</t>
  </si>
  <si>
    <t>GNCS-70</t>
  </si>
  <si>
    <t>XLPE-As70</t>
  </si>
  <si>
    <t>Đầu cos đồng nhôm 70</t>
  </si>
  <si>
    <t>ĐCCuAL-70</t>
  </si>
  <si>
    <t>3GN-AC-70</t>
  </si>
  <si>
    <t>6GN-AC-70</t>
  </si>
  <si>
    <t>6GNCS-70</t>
  </si>
  <si>
    <t>[KCA-70]-TH</t>
  </si>
  <si>
    <t>LIỆT KÊ BẢN VẼ CHI TIẾT</t>
  </si>
  <si>
    <t>TÊN BẢN VẼ</t>
  </si>
  <si>
    <t>SỐ HIỆU BẢN VẼ</t>
  </si>
  <si>
    <t>BẢN VẼ MẶT CẮT DỌC</t>
  </si>
  <si>
    <t>MCD-1</t>
  </si>
  <si>
    <t>MCD-2</t>
  </si>
  <si>
    <t>BẢN VẼ MẶT BẰNG</t>
  </si>
  <si>
    <t>MB-01</t>
  </si>
  <si>
    <t>MB-02</t>
  </si>
  <si>
    <t>MB-03</t>
  </si>
  <si>
    <t>MB-04</t>
  </si>
  <si>
    <t>MB-05</t>
  </si>
  <si>
    <t>MB-06</t>
  </si>
  <si>
    <t>MB-07</t>
  </si>
  <si>
    <t>MB-08</t>
  </si>
  <si>
    <t>MB-09</t>
  </si>
  <si>
    <t>MB-10</t>
  </si>
  <si>
    <t>MB-11</t>
  </si>
  <si>
    <t>CÁCH LẮP UCLEVIS TRÊN CỘT ĐỠ THẲNG + NÉO CUỐI</t>
  </si>
  <si>
    <t>CÁCH LẮP UCLEVIS TRÊN CỘT NÉO GÓC + ĐỠ GÓC</t>
  </si>
  <si>
    <t>CÁCH LẮP UCLEVIS TRÊN CỘT CHUYỂN HƯỚNG + NÉO GÓC</t>
  </si>
  <si>
    <t>BẢN VẼ MẶT CẮT DỌC XÂY DỰNG MỚI ĐƯỜNG DÂY TRUNG ÁP (ĐOẠN TỪ CỘT 14 ĐẾN CỘT 14/31AB(ĐD476EKA).</t>
  </si>
  <si>
    <t>BẢN VẼ MẶT CẮT DỌC XÂY DỰNG MỚI ĐƯỜNG DÂY TRUNG ÁP (ĐOẠN TỪ CỘT 203/77-1 ĐẾN CỘT 203/77-1/11AB(ĐD476EKA).</t>
  </si>
  <si>
    <t>BẢN VẼ MẶT BẰNG T150K(ĐD476EKA) TRƯỚC KHI ĐẦU TƯ CẢI TẠO</t>
  </si>
  <si>
    <t>BẢN VẼ MẶT BẰNG T150K(ĐD476EKA) SAU KHI ĐẦU TƯ CẢI TẠO</t>
  </si>
  <si>
    <r>
      <t>Cáp đồng bọc hạ thế đơn pha M120 mm</t>
    </r>
    <r>
      <rPr>
        <vertAlign val="superscript"/>
        <sz val="13"/>
        <rFont val="Times New Roman"/>
        <family val="1"/>
      </rPr>
      <t>2</t>
    </r>
  </si>
  <si>
    <r>
      <t>Cáp đồng bọc hạ thế đơn pha M95 mm</t>
    </r>
    <r>
      <rPr>
        <vertAlign val="superscript"/>
        <sz val="13"/>
        <rFont val="Times New Roman"/>
        <family val="1"/>
      </rPr>
      <t>2</t>
    </r>
  </si>
  <si>
    <r>
      <t>Cáp đồng bọc hạ thế đơn pha M70 mm</t>
    </r>
    <r>
      <rPr>
        <vertAlign val="superscript"/>
        <sz val="13"/>
        <rFont val="Times New Roman"/>
        <family val="1"/>
      </rPr>
      <t>2</t>
    </r>
  </si>
  <si>
    <r>
      <t>Cáp đồng bọc hạ thế đơn pha M50 mm</t>
    </r>
    <r>
      <rPr>
        <vertAlign val="superscript"/>
        <sz val="13"/>
        <rFont val="Times New Roman"/>
        <family val="1"/>
      </rPr>
      <t>2</t>
    </r>
  </si>
  <si>
    <r>
      <t>Cáp đồng bọc hạ thế đơn pha M150 mm</t>
    </r>
    <r>
      <rPr>
        <vertAlign val="superscript"/>
        <sz val="13"/>
        <rFont val="Times New Roman"/>
        <family val="1"/>
      </rPr>
      <t>2</t>
    </r>
  </si>
  <si>
    <t>BẢN VẼ MẶT BẰNG T276K(ĐD474EKA) TRƯỚC KHI ĐẦU TƯ CẢI TẠO</t>
  </si>
  <si>
    <t>BẢN VẼ MẶT BẰNG T276K(ĐD474EKA) SAU KHI ĐẦU TƯ CẢI TẠO</t>
  </si>
  <si>
    <t>BẢN VẼ MẶT BẰNG T218K(ĐD476EKA) TRƯỚC KHI ĐẦU TƯ CẢI TẠO</t>
  </si>
  <si>
    <t>BẢN VẼ MẶT BẰNG T218K(ĐD476EKA) SAU KHI ĐẦU TƯ CẢI TẠO</t>
  </si>
  <si>
    <t>BẢN VẼ MẶT BẰNG T369K(ĐD477EKA) TRƯỚC KHI ĐẦU TƯ CẢI TẠO</t>
  </si>
  <si>
    <t>BẢN VẼ MẶT BẰNG T369K(ĐD477EKA) SAU KHI ĐẦU TƯ CẢI TẠO</t>
  </si>
  <si>
    <t>BẢN VẼ MẶT BẰNG T261K(ĐD477EKA) TRƯỚC KHI ĐẦU TƯ CẢI TẠO</t>
  </si>
  <si>
    <t>BẢN VẼ MẶT BẰNG T261K(ĐD477EKA) SAU KHI ĐẦU TƯ CẢI TẠO</t>
  </si>
  <si>
    <t>BẢN VẼ MẶT BẰNG T15K(ĐD471EKA) TRƯỚC KHI ĐẦU TƯ CẢI TẠO</t>
  </si>
  <si>
    <t>BẢN VẼ MẶT BẰNG T15K(ĐD471EKA) SAU KHI ĐẦU TƯ CẢI TẠO</t>
  </si>
  <si>
    <t>BẢN VẼ MẶT BẰNG T213K(ĐD477EKA) TRƯỚC KHI ĐẦU TƯ CẢI TẠO</t>
  </si>
  <si>
    <t>BẢN VẼ MẶT BẰNG T213K(ĐD477EKA) SAU KHI ĐẦU TƯ CẢI TẠO</t>
  </si>
  <si>
    <t>BẢN VẼ MẶT BẰNG T166K(ĐD474EKA) TRƯỚC KHI ĐẦU TƯ CẢI TẠO</t>
  </si>
  <si>
    <t>BẢN VẼ MẶT BẰNG T166K(ĐD474EKA) SAU KHI ĐẦU TƯ CẢI TẠO</t>
  </si>
  <si>
    <t>BẢN VẼ MẶT BẰNG T151K(ĐD476EKA) TRƯỚC KHI ĐẦU TƯ CẢI TẠO</t>
  </si>
  <si>
    <t>BẢN VẼ MẶT BẰNG T151K(ĐD476EKA) SAU KHI ĐẦU TƯ CẢI TẠO</t>
  </si>
  <si>
    <t>BẢN VẼ MẶT BẰNG T167K(ĐD474EKA) TRƯỚC KHI ĐẦU TƯ CẢI TẠO</t>
  </si>
  <si>
    <t>BẢN VẼ MẶT BẰNG T167K(ĐD474EKA) SAU KHI ĐẦU TƯ CẢI TẠO</t>
  </si>
  <si>
    <t>BẢN VẼ MẶT BẰNG T247ABK(ĐD476EKA) TRƯỚC KHI ĐẦU TƯ CẢI TẠO</t>
  </si>
  <si>
    <t>BẢN VẼ MẶT BẰNG T247ABK(ĐD476EKA) SAU KHI ĐẦU TƯ CẢI TẠO</t>
  </si>
  <si>
    <t>BẢN VẼ MẶT BẰNG T41AK(ĐD473EKA) TRƯỚC KHI ĐẦU TƯ CẢI TẠO</t>
  </si>
  <si>
    <t>BẢN VẼ MẶT BẰNG T41AK(ĐD473EKA) SAU KHI ĐẦU TƯ CẢI TẠO</t>
  </si>
  <si>
    <t>BẢN VẼ MẶT BẰNG T119K(ĐD474EKA) TRƯỚC KHI ĐẦU TƯ CẢI TẠO</t>
  </si>
  <si>
    <t>BẢN VẼ MẶT BẰNG T119K(ĐD474EKA) SAU KHI ĐẦU TƯ CẢI TẠO</t>
  </si>
  <si>
    <t>BẢN VẼ MẶT BẰNG T277K(ĐD474EKA) TRƯỚC KHI ĐẦU TƯ CẢI TẠO</t>
  </si>
  <si>
    <t>BẢN VẼ MẶT BẰNG T277K(ĐD474EKA) SAU KHI ĐẦU TƯ CẢI TẠO</t>
  </si>
  <si>
    <t>BẢN VẼ MẶT BẰNG T83K(ĐD471F1) TRƯỚC KHI ĐẦU TƯ CẢI TẠO</t>
  </si>
  <si>
    <t>BẢN VẼ MẶT BẰNG T83K(ĐD471F1) SAU KHI ĐẦU TƯ CẢI TẠO</t>
  </si>
  <si>
    <t>BẢN VẼ MẶT BẰNG T14K(ĐD474EKA) TRƯỚC KHI ĐẦU TƯ CẢI TẠO</t>
  </si>
  <si>
    <t>BẢN VẼ MẶT BẰNG T14K(ĐD474EKA) SAU KHI ĐẦU TƯ CẢI TẠO</t>
  </si>
  <si>
    <t>BẢN VẼ MẶT BẰNG T112K(ĐD474EKA) TRƯỚC KHI ĐẦU TƯ CẢI TẠO</t>
  </si>
  <si>
    <t>BẢN VẼ MẶT BẰNG T112K(ĐD474EKA) SAU KHI ĐẦU TƯ CẢI TẠO</t>
  </si>
  <si>
    <t>BẢN VẼ MẶT BẰNG T56K(ĐD474EKA) TRƯỚC KHI ĐẦU TƯ CẢI TẠO</t>
  </si>
  <si>
    <t>BẢN VẼ MẶT BẰNG T56K(ĐD474EKA) SAU KHI ĐẦU TƯ CẢI TẠO</t>
  </si>
  <si>
    <t>BẢN VẼ MẶT BẰNG T413K-T136K(ĐD475EKA) TRƯỚC KHI ĐẦU TƯ CẢI TẠO</t>
  </si>
  <si>
    <t>BẢN VẼ MẶT BẰNG T413K-T136K(ĐD475EKA) SAU KHI ĐẦU TƯ CẢI TẠO</t>
  </si>
  <si>
    <t>BẢN VẼ MẶT BẰNG T114K-T346K(ĐD474EKA) TRƯỚC KHI ĐẦU TƯ CẢI TẠO</t>
  </si>
  <si>
    <t>BẢN VẼ MẶT BẰNG T114K-T346K(ĐD474EKA) SAU KHI ĐẦU TƯ CẢI TẠO</t>
  </si>
  <si>
    <t>BẢN VẼ MẶT BẰNG T191ABK(ĐD474EKA) TRƯỚC KHI ĐẦU TƯ CẢI TẠO</t>
  </si>
  <si>
    <t>BẢN VẼ MẶT BẰNG T191ABK(ĐD474EKA) SAU KHI ĐẦU TƯ CẢI TẠO</t>
  </si>
  <si>
    <t>BẢN VẼ MẶT BẰNG T336K(ĐD474EKA) TRƯỚC KHI ĐẦU TƯ CẢI TẠO</t>
  </si>
  <si>
    <t>BẢN VẼ MẶT BẰNG T336K(ĐD474EKA) SAU KHI ĐẦU TƯ CẢI TẠO</t>
  </si>
  <si>
    <t>BẢN VẼ MẶT BẰNG T98K(ĐD473EKA) TRƯỚC KHI ĐẦU TƯ CẢI TẠO</t>
  </si>
  <si>
    <t>BẢN VẼ MẶT BẰNG T98K(ĐD473EKA) SAU KHI ĐẦU TƯ CẢI TẠO</t>
  </si>
  <si>
    <t>BẢN VẼ MẶT BẰNG T419K(ĐD476EKA) TRƯỚC KHI ĐẦU TƯ CẢI TẠO</t>
  </si>
  <si>
    <t>BẢN VẼ MẶT BẰNG T419K(ĐD476EKA) SAU KHI ĐẦU TƯ CẢI TẠO</t>
  </si>
  <si>
    <t>BẢN VẼ MẶT BẰNG T471K(ĐD471EKA) TRƯỚC KHI ĐẦU TƯ CẢI TẠO</t>
  </si>
  <si>
    <t>BẢN VẼ MẶT BẰNG T471K(ĐD471EKA) SAU KHI ĐẦU TƯ CẢI TẠO</t>
  </si>
  <si>
    <t>BẢN VẼ MẶT BẰNG T474K(ĐD475EKA) TRƯỚC KHI ĐẦU TƯ CẢI TẠO</t>
  </si>
  <si>
    <t>BẢN VẼ MẶT BẰNG T474K(ĐD475EKA) SAU KHI ĐẦU TƯ CẢI TẠO</t>
  </si>
  <si>
    <t>BẢN VẼ MẶT BẰNG T370K-T213K(ĐD477EKA) TRƯỚC KHI ĐẦU TƯ CẢI TẠO</t>
  </si>
  <si>
    <t>BẢN VẼ MẶT BẰNG T370K-T213K(ĐD477EKA) SAU KHI ĐẦU TƯ CẢI TẠO</t>
  </si>
  <si>
    <t>BẢN VẼ MẶT BẰNG T149K(ĐD476EKA) TRƯỚC KHI ĐẦU TƯ CẢI TẠO</t>
  </si>
  <si>
    <t>BẢN VẼ MẶT BẰNG T149K(ĐD476EKA) SAU KHI ĐẦU TƯ CẢI TẠO</t>
  </si>
  <si>
    <t>BẢN VẼ MẶT BẰNG T1K(ĐD472EKA) TRƯỚC KHI ĐẦU TƯ CẢI TẠO</t>
  </si>
  <si>
    <t>BẢN VẼ MẶT BẰNG T1K(ĐD472EKA) SAU KHI ĐẦU TƯ CẢI TẠO</t>
  </si>
  <si>
    <t>BẢN VẼ MẶT BẰNG T61K(ĐD476EKA) TRƯỚC KHI ĐẦU TƯ CẢI TẠO</t>
  </si>
  <si>
    <t>BẢN VẼ MẶT BẰNG T61K(ĐD476EKA) SAU KHI ĐẦU TƯ CẢI TẠO</t>
  </si>
  <si>
    <t>BẢN VẼ MẶT BẰNG T84K(ĐD471EKA) TRƯỚC KHI ĐẦU TƯ CẢI TẠO</t>
  </si>
  <si>
    <t>BẢN VẼ MẶT BẰNG T84K(ĐD471EKA) SAU KHI ĐẦU TƯ CẢI TẠO</t>
  </si>
  <si>
    <t>BẢN VẼ MẶT BẰNG T274K(ĐD474EKA) TRƯỚC KHI ĐẦU TƯ CẢI TẠO</t>
  </si>
  <si>
    <t>BẢN VẼ MẶT BẰNG T274K(ĐD474EKA) SAU KHI ĐẦU TƯ CẢI TẠO</t>
  </si>
  <si>
    <t>BẢN VẼ MẶT BẰNG T16K(ĐD472EKA) TRƯỚC KHI ĐẦU TƯ CẢI TẠO</t>
  </si>
  <si>
    <t>BẢN VẼ MẶT BẰNG T16K(ĐD472EKA) SAU KHI ĐẦU TƯ CẢI TẠO</t>
  </si>
  <si>
    <t>BẢN VẼ MẶT BẰNG T407K(ĐD472EKA) TRƯỚC KHI ĐẦU TƯ CẢI TẠO</t>
  </si>
  <si>
    <t>BẢN VẼ MẶT BẰNG T407K(ĐD472EKA) SAU KHI ĐẦU TƯ CẢI TẠO</t>
  </si>
  <si>
    <t>BẢN VẼ MẶT BẰNG T1K(ĐD373EKA) TRƯỚC KHI ĐẦU TƯ CẢI TẠO</t>
  </si>
  <si>
    <t>BẢN VẼ MẶT BẰNG T1K(ĐD373EKA) SAU KHI ĐẦU TƯ CẢI TẠO</t>
  </si>
  <si>
    <t>BẢN VẼ MẶT BẰNG T410K(ĐD472EKA) TRƯỚC KHI ĐẦU TƯ CẢI TẠO</t>
  </si>
  <si>
    <t>BẢN VẼ MẶT BẰNG T410K(ĐD472EKA) SAU KHI ĐẦU TƯ CẢI TẠO</t>
  </si>
  <si>
    <t>BẢN VẼ MẶT BẰNG T216K(ĐD472EKA) TRƯỚC KHI ĐẦU TƯ CẢI TẠO</t>
  </si>
  <si>
    <t>BẢN VẼ MẶT BẰNG T216K(ĐD472EKA) SAU KHI ĐẦU TƯ CẢI TẠO</t>
  </si>
  <si>
    <t>MB-12</t>
  </si>
  <si>
    <t>MB-13</t>
  </si>
  <si>
    <t>MB-14</t>
  </si>
  <si>
    <t>MB-15</t>
  </si>
  <si>
    <t>MB-16</t>
  </si>
  <si>
    <t>MB-17</t>
  </si>
  <si>
    <t>MB-18</t>
  </si>
  <si>
    <t>MB-19</t>
  </si>
  <si>
    <t>MB-20</t>
  </si>
  <si>
    <t>MB-21</t>
  </si>
  <si>
    <t>MB-22</t>
  </si>
  <si>
    <t>MB-23</t>
  </si>
  <si>
    <t>MB-24</t>
  </si>
  <si>
    <t>MB-25</t>
  </si>
  <si>
    <t>MB-26</t>
  </si>
  <si>
    <t>MB-27</t>
  </si>
  <si>
    <t>MB-28</t>
  </si>
  <si>
    <t>MB-29</t>
  </si>
  <si>
    <t>MB-30</t>
  </si>
  <si>
    <t>MB-31</t>
  </si>
  <si>
    <t>MB-32</t>
  </si>
  <si>
    <t>MB-33</t>
  </si>
  <si>
    <t>MB-34</t>
  </si>
  <si>
    <t>MB-35</t>
  </si>
  <si>
    <t>MB-36</t>
  </si>
  <si>
    <t>MB-37</t>
  </si>
  <si>
    <t>MB-38</t>
  </si>
  <si>
    <t>MB-39</t>
  </si>
  <si>
    <t>MB-40</t>
  </si>
  <si>
    <t>MB-41</t>
  </si>
  <si>
    <t>MB-42</t>
  </si>
  <si>
    <t>MB-43</t>
  </si>
  <si>
    <t>MB-44</t>
  </si>
  <si>
    <t>MB-45</t>
  </si>
  <si>
    <t>MB-46</t>
  </si>
  <si>
    <t>MB-47</t>
  </si>
  <si>
    <t>MB-48</t>
  </si>
  <si>
    <t>MB-49</t>
  </si>
  <si>
    <t>MB-50</t>
  </si>
  <si>
    <t>MB-51</t>
  </si>
  <si>
    <t>MB-52</t>
  </si>
  <si>
    <t>MB-53</t>
  </si>
  <si>
    <t>MB-54</t>
  </si>
  <si>
    <t>MB-55</t>
  </si>
  <si>
    <t>MB-56</t>
  </si>
  <si>
    <t>MB-57</t>
  </si>
  <si>
    <t>MB-58</t>
  </si>
  <si>
    <t>MB-59</t>
  </si>
  <si>
    <t>MB-60</t>
  </si>
  <si>
    <t>MB-61</t>
  </si>
  <si>
    <t>MB-62</t>
  </si>
  <si>
    <t>MB-63</t>
  </si>
  <si>
    <t>MB-64</t>
  </si>
  <si>
    <t>MB-65</t>
  </si>
  <si>
    <t>MB-66</t>
  </si>
  <si>
    <t>MB-67</t>
  </si>
  <si>
    <t>MB-68</t>
  </si>
  <si>
    <t>MB-69</t>
  </si>
  <si>
    <t>MB-70</t>
  </si>
  <si>
    <t>MB-71</t>
  </si>
  <si>
    <t>MB-72</t>
  </si>
  <si>
    <t>MB-73</t>
  </si>
  <si>
    <t>MB-74</t>
  </si>
  <si>
    <t>BẢN VẼ CHI TIẾT PHẦN ĐZ TRUNG AP</t>
  </si>
  <si>
    <t>SƠ ĐỒ CỘT ĐỠ THẲNG TRUNG ÁP ĐI RIÊNG</t>
  </si>
  <si>
    <t>SƠ ĐỒ CỘT ĐỠ GÓC TRUNG ÁP ĐI RIÊNG</t>
  </si>
  <si>
    <t>SƠ ĐỒ CỘT NÉO GÓC TRUNG ÁP ĐI RIÊNG</t>
  </si>
  <si>
    <t>SƠ ĐỒ CỘT ĐỠ GÓC CỘT ĐÔI TRUNG ÁP ĐI RIÊNG</t>
  </si>
  <si>
    <t>SƠ ĐỒ CỘT NÉO GÓC CỘT ĐÔI TRUNG ÁP ĐI RIÊNG</t>
  </si>
  <si>
    <t>SƠ ĐỒ CỘT ĐỠ THẲNG TRUNG ÁP ĐI RIÊNG (XÀ LỆCH)</t>
  </si>
  <si>
    <t>SƠ ĐỒ CỘT ĐỠ THẲNG TRUNG ÁP ĐI TRUNG</t>
  </si>
  <si>
    <t>SƠ ĐỒ CỘT ĐỠ GÓC TRUNG HẠ ÁP ĐI CHUNG</t>
  </si>
  <si>
    <t>SƠ ĐỒ CỘT NÉO GÓC TRUNG HẠ ÁP ĐI CHUNG</t>
  </si>
  <si>
    <t>SƠ ĐỒ CỘT ĐỠ GÓC CỘT ĐÔI TRUNG HẠ ÁP ĐI CHUNG</t>
  </si>
  <si>
    <t>SƠ ĐỒ CỘT NÉO GÓC CỘT ĐÔI TRUNG HẠ ÁP ĐI CHUNG</t>
  </si>
  <si>
    <t>SƠ ĐỒ CỘT ĐỠ THẲNG TRUNG HẠ ÁP ĐI CHUNG (XÀ LỆCH)</t>
  </si>
  <si>
    <t xml:space="preserve">MÓNG THANH NGÁNG; TN-1,8 (14,12,10) </t>
  </si>
  <si>
    <t>MÓNG CỘT BTLT; MG-3(14)</t>
  </si>
  <si>
    <t>CHI TIẾT TIẾP ĐỊA GỐC</t>
  </si>
  <si>
    <t>CHI TIẾT TIẾP ĐỊA NGỌN</t>
  </si>
  <si>
    <t>CẦU TIẾP ĐỊA DÂY BỌC TRUNG ÁP</t>
  </si>
  <si>
    <t>MỎ THOÁT ÁP CHO DÂY BỌC TRUNG ÁP</t>
  </si>
  <si>
    <t>TIẾP ĐỊA LR-4 VÀ LR-36</t>
  </si>
  <si>
    <t>SƠ ĐỒ LẮP SỨ ĐỨNG 22KV ĐỠ NÈO DÙNG DÂY BỌC ĐẦU SỨ ĐƠN</t>
  </si>
  <si>
    <t>SƠ ĐỒ LẮP SỨ ĐỨNG 22KV BUỘC DÂY CỔ SỨ SỬ DỤNG GIÁP NÍU</t>
  </si>
  <si>
    <t>CÁCH BUỘC DÂY DẪN TRẦN VÀO CÁCH ĐIỆN ĐƯỚNG 22KV</t>
  </si>
  <si>
    <t>SƠ ĐỒ LẮP CHUỖI NÉO CN-22KV (4U) VÀ GN</t>
  </si>
  <si>
    <t>XÀ ĐỠ THẲNG LỆCH CỘT BTLT DÂY BỌC; ĐTL</t>
  </si>
  <si>
    <t>XÀ ĐỠ GÓC ĐÔI CỘT BTLT XĐG-3</t>
  </si>
  <si>
    <t xml:space="preserve">XÀ NÉO GÓC LỆCH CỘT BTLT NGL </t>
  </si>
  <si>
    <t>XÀ NÉO GÓC ĐÔI CỘT BTLT XNA-22</t>
  </si>
  <si>
    <t>XÀ NÉO GÓC LỆCH CỘT BTLT ĐÔI DỌC DÂY BỌC NGĐL-D</t>
  </si>
  <si>
    <t>XÀ NÉO GÓC LỆCH CỘT BTLT ĐÔI NGANG DÂY BỌC NGĐL-N</t>
  </si>
  <si>
    <t>BIÊN BÁO AN TOÀN</t>
  </si>
  <si>
    <t>BIÊN ĐÁNH SỐ TRỤ</t>
  </si>
  <si>
    <t>MB-1</t>
  </si>
  <si>
    <t>MB-2</t>
  </si>
  <si>
    <t>MB-3</t>
  </si>
  <si>
    <t>MB-4</t>
  </si>
  <si>
    <t>MB-5</t>
  </si>
  <si>
    <t>MB-6</t>
  </si>
  <si>
    <t>MB-7</t>
  </si>
  <si>
    <t>MB-8</t>
  </si>
  <si>
    <t>MB-9</t>
  </si>
  <si>
    <t>BẢN VẼ CHI TIẾT PHẦN ĐZ HẠ AP</t>
  </si>
  <si>
    <t xml:space="preserve">SƠ ĐỒ CỘT HẠ ÁP; 8,5M </t>
  </si>
  <si>
    <t>SDC-HA-01/2</t>
  </si>
  <si>
    <t>SDC-HA-02/2</t>
  </si>
  <si>
    <t xml:space="preserve">SƠ ĐỒ CỘT HẠ ÁP; 10M </t>
  </si>
  <si>
    <t>TN-1.8</t>
  </si>
  <si>
    <t>MÓNG THANH NGANG; TN-1.2</t>
  </si>
  <si>
    <t>MÓNG CỘT BTLT; MT-1</t>
  </si>
  <si>
    <t>MÓNG CỘT BTLT; MT-2(12)</t>
  </si>
  <si>
    <t>MT-1-01/1</t>
  </si>
  <si>
    <t>MT-2-01/1</t>
  </si>
  <si>
    <t>MÓNG CỘT BTLT; MG-1(8.5)</t>
  </si>
  <si>
    <t>MG-1-01/1</t>
  </si>
  <si>
    <t>MÓNG CỘT BTLT; MG-2(10)</t>
  </si>
  <si>
    <t>MG-2-01/1</t>
  </si>
  <si>
    <t>MÓNG CỘT BTLT; MG-3(12)</t>
  </si>
  <si>
    <t>MG-3-01/1</t>
  </si>
  <si>
    <t>LR-X-01/1</t>
  </si>
  <si>
    <t>HƯỚNG DẪN NỐI CÁP HẠ ÁP</t>
  </si>
  <si>
    <t>ĐAI THÉP KHÓA ĐAI</t>
  </si>
  <si>
    <t>ĐT-KĐ-01/1</t>
  </si>
  <si>
    <t>HD-NC-01/1</t>
  </si>
  <si>
    <t>KẸP NỐI XUYÊN CÁCH ĐIỆN + NẮP BỊT DÂY DẪN</t>
  </si>
  <si>
    <t>IPC+NB-01/1</t>
  </si>
  <si>
    <t>BU LÔNG MÓC ĐƠN VÀ CÁCH LẮP ĐẶT</t>
  </si>
  <si>
    <t>BLM-01/1</t>
  </si>
  <si>
    <t>GIÁ MÓC CÁP VÀ CÁCH LẮP ĐẶT GIÁ MÓC CÁP DÙNG ĐAI THÉP</t>
  </si>
  <si>
    <t>GM-01/1</t>
  </si>
  <si>
    <t>CHI TIẾT KHÓA NÉO (KẸP DỪNG) VÀ KHÓA ĐỠ CÁP ABC CÁC LOẠI</t>
  </si>
  <si>
    <t>KN-KĐ-01/1</t>
  </si>
  <si>
    <t>VỊ TRÍ NỐI CÁP ABC VỚI DÂY DẪN</t>
  </si>
  <si>
    <t>ĐZHA-01/6</t>
  </si>
  <si>
    <t>ĐZHA-02/6</t>
  </si>
  <si>
    <t>ĐZHA-03/6</t>
  </si>
  <si>
    <t>ĐZHA-04/6</t>
  </si>
  <si>
    <t>ĐZHA-05/6</t>
  </si>
  <si>
    <t>ĐZHA-06/6</t>
  </si>
  <si>
    <t>VỊ TRÍ NỐI CÁP ABC VỚI DÂY ĐƠN (SƠ ĐỒ BỐ TRÍ CÁP VẶN XOẮN CỘT RẼ NHÁNH)</t>
  </si>
  <si>
    <r>
      <t>THÉT BỊ NÉO CÁP - TRỤ GÓC TRÊN 60</t>
    </r>
    <r>
      <rPr>
        <vertAlign val="superscript"/>
        <sz val="14"/>
        <rFont val="Times New Roman"/>
        <family val="1"/>
      </rPr>
      <t>0</t>
    </r>
    <r>
      <rPr>
        <sz val="14"/>
        <rFont val="Times New Roman"/>
        <family val="1"/>
      </rPr>
      <t xml:space="preserve"> (THIẾT BỊ NGỪNG CÁP CỘT ĐÔI)</t>
    </r>
  </si>
  <si>
    <t>BỐ TRÍ CÁP VĂN XOẮN ABC TRÊN CỘT NÉO GÓC (NÉO GÓC - RẼ NHÁNH)</t>
  </si>
  <si>
    <t>XÀ ĐỠ LƯỚI ĐIỆN HẠ ÁP AV CỘT ĐƠN; ĐH-1</t>
  </si>
  <si>
    <t>XÀ ĐỠ LƯỚI ĐIỆN HẠ ÁP AV CỘT ĐÔI; ĐH-2</t>
  </si>
  <si>
    <t>ĐH-2-01/1</t>
  </si>
  <si>
    <t>ĐH-1-01/1</t>
  </si>
  <si>
    <t>XÀ ĐỠ THẲNG; XĐT-10</t>
  </si>
  <si>
    <t>XÀ ĐỠ GÓC CỘT ĐÔI; XĐG-3</t>
  </si>
  <si>
    <t>XĐT-10-01/1</t>
  </si>
  <si>
    <t>XĐG-3-01/1</t>
  </si>
  <si>
    <t>BẢN VẼ CHI TIẾT PHẦN TRẠM BIẾN ÁP</t>
  </si>
  <si>
    <t>SƠ ĐỒ BỐ TRÍ TRẠM BIẾN ÁP CÔNG CÔNG TRÊN 02 CỘT BTLT GHÉP</t>
  </si>
  <si>
    <t>TBA-2CG-01/1</t>
  </si>
  <si>
    <t>BỘ XÀ XTG10,5-12M; BỐ TRÍ TRẠM BIẾN ÁP TRÊN 01 CỘT BTLT10,5M-12M</t>
  </si>
  <si>
    <t>XT10,5-12M-01/1</t>
  </si>
  <si>
    <t>BỘ XÀ XTG10,5-12M; BỐ TRÍ TRẠM BIẾN ÁP TRÊN 02 CỘT BTLT10,5M-12M GHÉP</t>
  </si>
  <si>
    <t>XTG-01/1</t>
  </si>
  <si>
    <t>BỘ XÀ XTĐ-14M; BỐ TRÍ TRẠM BIẾN ÁP TRÊN 02 CỘT BTLT 14M</t>
  </si>
  <si>
    <t>XTĐ14M-01/1</t>
  </si>
  <si>
    <t>MÓNG CỘT BTLT; MG-3(14,12)</t>
  </si>
  <si>
    <t>SƠ ĐỒ NGUYÊN LÝ TRẠM BIẾN ÁP 160KVA &amp; 250KVA</t>
  </si>
  <si>
    <t>SDNL-01/1</t>
  </si>
  <si>
    <t xml:space="preserve">BỐ TRÍ DÂY TIẾP ĐỊA, NỐI ĐẤT TẠI TBA </t>
  </si>
  <si>
    <t>BTTĐ-01/1</t>
  </si>
  <si>
    <t>CÔ DÊ VÀ TĂNG ĐƠ GIỮ MBA CỘT ĐÔI</t>
  </si>
  <si>
    <t>CD-TĐ2-01/1</t>
  </si>
  <si>
    <t>CÔ DÊ VÀ TĂNG ĐƠ GIỮ MBA CỘT ĐƠI</t>
  </si>
  <si>
    <t>CD-TĐ1-01/1</t>
  </si>
  <si>
    <t>CÔ DÊ VÀ TĂNG ĐƠ GIỮ MBA CỘT ĐÔI TÂM 2,5M</t>
  </si>
  <si>
    <t>CD+TĐ-2,5-01/1</t>
  </si>
  <si>
    <t>BIỂN BÁO AN TOÀN VÀ BIỂN ĐÁNH SỐ TRỤ</t>
  </si>
  <si>
    <t>STT-01/1</t>
  </si>
  <si>
    <t>BIỂN BÁO AN TOÀN VÀ BẢNG TÊN TRẠM BIẾN ÁP</t>
  </si>
  <si>
    <t>BTTBA-01/1</t>
  </si>
  <si>
    <t>TỦ ĐIỆN 2 XUẤT TUYẾN; TĐ-04</t>
  </si>
  <si>
    <t>TĐ-04-01/3</t>
  </si>
  <si>
    <t>TĐ-04-02/3</t>
  </si>
  <si>
    <t>TĐ-04-03/3</t>
  </si>
  <si>
    <t>GÍÁ ĐỠ TỦ ĐIỆN HẠ ÁP CỘT GHÉP ĐÔI; XĐT-2C</t>
  </si>
  <si>
    <t>XĐT-2C-01/1</t>
  </si>
  <si>
    <r>
      <t xml:space="preserve">THIẾT BỊ NÉO CÁP (THIẾT BỊ TREO CÁP-ĐỠ CÁP </t>
    </r>
    <r>
      <rPr>
        <sz val="14"/>
        <rFont val="Calibri"/>
        <family val="2"/>
      </rPr>
      <t>≤</t>
    </r>
    <r>
      <rPr>
        <sz val="14"/>
        <rFont val="Times New Roman"/>
        <family val="1"/>
      </rPr>
      <t xml:space="preserve"> 30</t>
    </r>
    <r>
      <rPr>
        <vertAlign val="superscript"/>
        <sz val="14"/>
        <rFont val="Times New Roman"/>
        <family val="1"/>
      </rPr>
      <t xml:space="preserve">0 </t>
    </r>
    <r>
      <rPr>
        <sz val="14"/>
        <rFont val="Times New Roman"/>
        <family val="1"/>
      </rPr>
      <t>)</t>
    </r>
  </si>
  <si>
    <r>
      <t>THIẾT BỊ NGỪNG CÁP ĐƠN (THIẾT BỊ TREO CÁP-ĐỠ CÁP  30</t>
    </r>
    <r>
      <rPr>
        <vertAlign val="superscript"/>
        <sz val="14"/>
        <rFont val="Times New Roman"/>
        <family val="1"/>
      </rPr>
      <t xml:space="preserve">0  </t>
    </r>
    <r>
      <rPr>
        <sz val="14"/>
        <rFont val="Times New Roman"/>
        <family val="1"/>
      </rPr>
      <t>ĐẾN 60</t>
    </r>
    <r>
      <rPr>
        <vertAlign val="superscript"/>
        <sz val="14"/>
        <rFont val="Times New Roman"/>
        <family val="1"/>
      </rPr>
      <t>0</t>
    </r>
    <r>
      <rPr>
        <sz val="14"/>
        <rFont val="Times New Roman"/>
        <family val="1"/>
      </rPr>
      <t>)</t>
    </r>
  </si>
  <si>
    <t>địa ngọn xà TA</t>
  </si>
  <si>
    <t>Cụm đấu rẽ</t>
  </si>
  <si>
    <t>Kẹp đấu rẽ</t>
  </si>
  <si>
    <t>3CĐR-AC70</t>
  </si>
  <si>
    <t>KĐR-A70</t>
  </si>
  <si>
    <t>3KĐR-A70</t>
  </si>
  <si>
    <t>Cụm đấu rẽ nhánh nhánh cho dây trần; CĐR-AC70</t>
  </si>
  <si>
    <t>CĐR-AC70</t>
  </si>
  <si>
    <t>Xà đỡ góc đôi cột BTLT; XĐG-3</t>
  </si>
  <si>
    <t>TĐ-04</t>
  </si>
  <si>
    <t>Kẹp đấu rẽ + Cụm đấu rẽ</t>
  </si>
  <si>
    <t>Đường dây hạ áp</t>
  </si>
  <si>
    <t>Đường dây trung áp (km)</t>
  </si>
  <si>
    <t>TBA di chuyển</t>
  </si>
  <si>
    <t>TBA cải tạo 2 pha lên 3 pha</t>
  </si>
  <si>
    <t>TBA NDL</t>
  </si>
  <si>
    <t>Xây dựng mới</t>
  </si>
  <si>
    <t>Thay dây dẫn</t>
  </si>
  <si>
    <t>Bổ sung dây dẫn</t>
  </si>
  <si>
    <t>Cải tạo 1 pha, 2 pha lên 3 pha</t>
  </si>
  <si>
    <t>Nâng tiết diện</t>
  </si>
  <si>
    <t>Cải tạo lên 3 pha</t>
  </si>
  <si>
    <t xml:space="preserve">Trạm </t>
  </si>
  <si>
    <t>Trồng xen cột</t>
  </si>
  <si>
    <t>Bổ sung tiếp địa</t>
  </si>
  <si>
    <t>Chụp đầu cột</t>
  </si>
  <si>
    <t>Thay trụ trung áp</t>
  </si>
  <si>
    <t>Thay trụ hạ áp</t>
  </si>
  <si>
    <t>Lắp CSV, treo dây chống sét</t>
  </si>
  <si>
    <t>Lắp chụp silicon đầu sứ đứng</t>
  </si>
  <si>
    <t>Xà trung áp+ sứ</t>
  </si>
  <si>
    <t xml:space="preserve"> MC Recloser
LBS</t>
  </si>
  <si>
    <t>Khác</t>
  </si>
  <si>
    <t>Cải tạo lưới điện để đảm bảo vận hành an toàn khu vực huyện Krông Năng tỉnh Đăk Lăk năm 2026</t>
  </si>
  <si>
    <t>Lưới điện trung áp</t>
  </si>
  <si>
    <t xml:space="preserve">Thay dây AC70 từ trụ 54/82 đến 54/82/61  ĐD474T2.KBU để liên lạc với ĐD XDM </t>
  </si>
  <si>
    <t>Bổ sung hệ thống tiếp địa 138 vị trí tiếp địa LR-4 trên các đường dây trung áp theo điều Điều II.5.71 quy phạm trang bị điện</t>
  </si>
  <si>
    <t>Xử lý pha đất lưới điện trung áp trên ĐD474T2.KBU đoạn sau MC481 và sau MC485</t>
  </si>
  <si>
    <t>Cải tạo lưới điện để xử lý mất an toàn, giảm TTĐN và chống quá tải lưới điện hạ áp TBA T51N(ĐD474T2.KBU)</t>
  </si>
  <si>
    <t>Cải tạo lưới điện để xử lý mất an toàn, giảm TTĐN và chống quá tải lưới điện hạ áp TBA T63N(ĐD474T2.KBU)</t>
  </si>
  <si>
    <t>Cải tạo lưới điện để xử lý mất an toàn, giảm TTĐN và chống quá tải lưới điện hạ áp TBA T218N(ĐD472KRN)</t>
  </si>
  <si>
    <t>Cải tạo lưới điện để xử lý mất an toàn, giảm TTĐN và chống quá tải lưới điện hạ áp TBA T22N(ĐD472KRN)</t>
  </si>
  <si>
    <t>Chống quá tải lưới điện hạ áp TBA T9N(ĐD474KRN)</t>
  </si>
  <si>
    <t>Chống quá tải lưới điện hạ áp TBA T32N(ĐD475KRN)</t>
  </si>
  <si>
    <t>Cải tạo lưới điện để xử lý mất an toàn, giảm TTĐN và chống quá tải lưới điện hạ áp TBA T160N(ĐD474KRN)</t>
  </si>
  <si>
    <t>Xây dựng mới TBA san tải cho TBA T164N&amp;T267N ĐD471T2.KBU và trả lời đơn kiến nghị địa phương</t>
  </si>
  <si>
    <t>Cải tạo lưới điện để xử lý mất an toàn, giảm TTĐN và chống quá tải lưới điện hạ áp TBA T242N&amp; T9N(ĐD474KRN)</t>
  </si>
  <si>
    <t>Cải tạo lưới điện để xử lý mất an toàn, giảm TTĐN và chống quá tải lưới điện hạ áp TBA T95N, T96N(ĐD477KRN)</t>
  </si>
  <si>
    <t>Thôn Tam Thuận, xã Cư Klông, Huyện Krông Năng</t>
  </si>
  <si>
    <t>Chống quá tải lưới điện hạ áp TBA T52N(ĐD474T2.KBU)</t>
  </si>
  <si>
    <t>Chống quá tải lưới điện hạ áp TBA T10N(ĐD475EKA)</t>
  </si>
  <si>
    <t>Thôn 4, xã Phú Xuân, Huyện Krông Năng</t>
  </si>
  <si>
    <t>Chống quá tải lưới điện hạ áp TBA T269N(ĐD474KRN)</t>
  </si>
  <si>
    <t>Chống quá tải lưới điện hạ áp TBA T123N(ĐD477KRN)</t>
  </si>
  <si>
    <t>Thôn Tam Hà, xã Cư Klông, Huyện Krông Năng</t>
  </si>
  <si>
    <t>Chống quá tải lưới điện hạ áp TBA T118N(ĐD477KRN)</t>
  </si>
  <si>
    <t>Kiến nghị của chính quyền địa phương</t>
  </si>
  <si>
    <t>Cấp điện cho 35 hộ dân tại Ea Bih, xã ĐliêYa,  kiến  nghị cử tri  QH  15 - tại xã Đliêya ngày 28/9/2023</t>
  </si>
  <si>
    <t>Cấp điện cho 40 hộ dân tại buôn Anh Hùng, xã ĐliêYa hiện đang sữ dụng tại T46N-ĐD475KRN- Kiến nghị cử tri  QH  15 - tại xã Đliêya ngày 28/9/2023</t>
  </si>
  <si>
    <t>Cấp điện cho 60 hộ dân tại Lộc Thuận, xã Phú Lộc, UBND xã khiến nghị và xử lý mất an toàn khu vực này</t>
  </si>
  <si>
    <t>Công trình: Cải tạo lưới điện để đảm bảo vận hành an toàn khu vực huyện Krông Năng tỉnh Đăk Lăk năm 2026</t>
  </si>
  <si>
    <t>Cải tạo lưới điện để xử lý mất an toàn, giảm TTĐN và chống quá tải lưới điện hạ áp TBA T23N và 24N(ĐD477EKA)</t>
  </si>
  <si>
    <t>Chống quá tải lưới điện hạ áp TBA T8N(ĐD473KRN)</t>
  </si>
  <si>
    <t>Toạ độ VN2000</t>
  </si>
  <si>
    <t>Công dụng cột</t>
  </si>
  <si>
    <t>Số cột</t>
  </si>
  <si>
    <t>54/52</t>
  </si>
  <si>
    <t>54/82A</t>
  </si>
  <si>
    <t>54/83</t>
  </si>
  <si>
    <t>54/83/1</t>
  </si>
  <si>
    <t>54/83/2</t>
  </si>
  <si>
    <t>54/83/3</t>
  </si>
  <si>
    <t>54/83/4</t>
  </si>
  <si>
    <t>54/83/5</t>
  </si>
  <si>
    <t>54/83/6</t>
  </si>
  <si>
    <t>54/83/7</t>
  </si>
  <si>
    <t>54/83/8</t>
  </si>
  <si>
    <t>54/83/9AB</t>
  </si>
  <si>
    <t>Cột đỡ thẳng TBA (T103N)</t>
  </si>
  <si>
    <t>54/83/10</t>
  </si>
  <si>
    <t>54/83/11</t>
  </si>
  <si>
    <t>54/83/12</t>
  </si>
  <si>
    <t>54/83/13</t>
  </si>
  <si>
    <t>54/83/12A</t>
  </si>
  <si>
    <t>54/83/14</t>
  </si>
  <si>
    <t>54/83/13A</t>
  </si>
  <si>
    <t>54/83/15</t>
  </si>
  <si>
    <t>54/83/14A</t>
  </si>
  <si>
    <t>54/83/16</t>
  </si>
  <si>
    <t>54/83/17</t>
  </si>
  <si>
    <t>54/83/18</t>
  </si>
  <si>
    <t>54/83/19</t>
  </si>
  <si>
    <t>54/83/20</t>
  </si>
  <si>
    <t>54/83/21</t>
  </si>
  <si>
    <t>54/83/22</t>
  </si>
  <si>
    <t>54/83/23</t>
  </si>
  <si>
    <t>54/83/24</t>
  </si>
  <si>
    <t>54/83/25</t>
  </si>
  <si>
    <t>54/83/26</t>
  </si>
  <si>
    <t>54/83/27</t>
  </si>
  <si>
    <t>54/83/28</t>
  </si>
  <si>
    <t>54/83/27A</t>
  </si>
  <si>
    <t>54/83/29</t>
  </si>
  <si>
    <t>54/83/30</t>
  </si>
  <si>
    <t>54/83/31</t>
  </si>
  <si>
    <t>54/83/30A</t>
  </si>
  <si>
    <t>54/83/32</t>
  </si>
  <si>
    <t>54/83/33</t>
  </si>
  <si>
    <t>54/83/39</t>
  </si>
  <si>
    <t>Cột TA đỡ thẳng TBA (T156N)</t>
  </si>
  <si>
    <t>Cột TA néo góc</t>
  </si>
  <si>
    <t>Cột TA đỡ thẳng</t>
  </si>
  <si>
    <t>Rẽ phải 116°33'27"</t>
  </si>
  <si>
    <t>Rẽ trái 119°49'27"</t>
  </si>
  <si>
    <t>Rẽ phải 86°16'55"</t>
  </si>
  <si>
    <t>Rẽ trái 99°51'17"</t>
  </si>
  <si>
    <t>Rẽ phải 142°47'14"</t>
  </si>
  <si>
    <t>Rẽ trái 157°42'8"</t>
  </si>
  <si>
    <t xml:space="preserve">Rẽ trái </t>
  </si>
  <si>
    <t xml:space="preserve">Rẽ phải </t>
  </si>
  <si>
    <t>Cột TA đỡ thẳng, rẽ nhánh</t>
  </si>
  <si>
    <t>54/83/5A</t>
  </si>
  <si>
    <t>54/83/6A</t>
  </si>
  <si>
    <t>75A</t>
  </si>
  <si>
    <t>75/6AB</t>
  </si>
  <si>
    <t>Cột TA XDM</t>
  </si>
  <si>
    <t>N1/1AB</t>
  </si>
  <si>
    <t>N1/2</t>
  </si>
  <si>
    <t>N1/3</t>
  </si>
  <si>
    <t>N1/4</t>
  </si>
  <si>
    <t>N1/5</t>
  </si>
  <si>
    <t>N1/7</t>
  </si>
  <si>
    <t>N1/8</t>
  </si>
  <si>
    <t>N1/9</t>
  </si>
  <si>
    <t>N1/10AB</t>
  </si>
  <si>
    <t>N1/6AB</t>
  </si>
  <si>
    <t>Cột HA néo thẳng - XDM</t>
  </si>
  <si>
    <t>N3/13</t>
  </si>
  <si>
    <t xml:space="preserve">Cột HA cuối T52N - Hiện có </t>
  </si>
  <si>
    <t>Ký hiệu cột</t>
  </si>
  <si>
    <t>Chiều dài cột (m)</t>
  </si>
  <si>
    <t>Kích thước ngoài (mm)</t>
  </si>
  <si>
    <t>Lực giới hạn quy về đầu cột (daN)</t>
  </si>
  <si>
    <t>Đỉnh cột</t>
  </si>
  <si>
    <t>Đáy cột</t>
  </si>
  <si>
    <t>PC.I-14-190-6,5</t>
  </si>
  <si>
    <t>Thân liền</t>
  </si>
  <si>
    <t>PC.I-14-190-8,5</t>
  </si>
  <si>
    <t>PC.I-12-190-5,4</t>
  </si>
  <si>
    <t>PC.I-12-190-7,2</t>
  </si>
  <si>
    <t>PC.I-10-190-4,3</t>
  </si>
  <si>
    <t>PC.I-10-190-3,5</t>
  </si>
  <si>
    <t>PC.I-8.5-160-4,3</t>
  </si>
  <si>
    <t>PC.I-8.5-160-3,5</t>
  </si>
  <si>
    <t>N3/11AB</t>
  </si>
  <si>
    <t>Cột HA XDM</t>
  </si>
  <si>
    <t>N1/11/1A</t>
  </si>
  <si>
    <t>N1/11/2A</t>
  </si>
  <si>
    <t>N1/11/3A</t>
  </si>
  <si>
    <t>N1/11/1</t>
  </si>
  <si>
    <t>N1/11/2</t>
  </si>
  <si>
    <t>N1/11/3</t>
  </si>
  <si>
    <t>N1/11/4</t>
  </si>
  <si>
    <t>N1/11/5</t>
  </si>
  <si>
    <t>N1/11/6</t>
  </si>
  <si>
    <t>Cột HA néo cuối - XDM</t>
  </si>
  <si>
    <t>N5/11</t>
  </si>
  <si>
    <t>Cột HA hiện có</t>
  </si>
  <si>
    <t>N5/11/1AB</t>
  </si>
  <si>
    <t>N5/11/3</t>
  </si>
  <si>
    <t>N5/11/4</t>
  </si>
  <si>
    <t>N5/11/5AB</t>
  </si>
  <si>
    <t>N5/11/2</t>
  </si>
  <si>
    <t>XDM xuất tuyến hạ áp từ cột hạ áp XDM N5/11 đến cột Hạ áp N5/11/5AB T51N(ĐD474T2.KBU)</t>
  </si>
  <si>
    <t>XDM xuất tuyến hạ áp từ cột hạ áp XDM N5/14 đến cột Hạ áp N5/14/5AB T51N(ĐD474T2.KBU)</t>
  </si>
  <si>
    <t>N5/14/1AB</t>
  </si>
  <si>
    <t>N5/14/2</t>
  </si>
  <si>
    <t>N5/14/3</t>
  </si>
  <si>
    <t>N5/14/4</t>
  </si>
  <si>
    <t>N5/14/5AB</t>
  </si>
  <si>
    <t>XDM xuất tuyến hạ áp từ cột hạ áp N1/19 hiện có đến cột Hạ áp N1/25AB XDM thuộc T63N(ĐD474T2.KBU)</t>
  </si>
  <si>
    <t>N1/19</t>
  </si>
  <si>
    <t>N1/20AB</t>
  </si>
  <si>
    <t>N1/21</t>
  </si>
  <si>
    <t>N1/22</t>
  </si>
  <si>
    <t>N1/23</t>
  </si>
  <si>
    <t>N1/24</t>
  </si>
  <si>
    <t>N1/25AB</t>
  </si>
  <si>
    <t>XDM xuất tuyến hạ áp đi chung cột TA hiện có từ cột 54/26/40 đến cột 54/26/39 thuộc ĐD474T2.KBU</t>
  </si>
  <si>
    <t>54/26/40</t>
  </si>
  <si>
    <t>Cột TA hiện có</t>
  </si>
  <si>
    <t>54/26/39A</t>
  </si>
  <si>
    <t>Cột TA đỡ thẳng XDM</t>
  </si>
  <si>
    <t>54/26/39</t>
  </si>
  <si>
    <t>PC.I12-5,4</t>
  </si>
  <si>
    <t>XDM hạ áp từ cột TA 129/14AB XDM đến cột hạ áp 114 hiện có</t>
  </si>
  <si>
    <t>129/14AB</t>
  </si>
  <si>
    <t>Đỡ thẳng HA-hiện có</t>
  </si>
  <si>
    <t>8ABC(4x120)</t>
  </si>
  <si>
    <t>4CuAl-120</t>
  </si>
  <si>
    <t>XDM xuất tuyến hạ áp từ cột TA XDM 75A/6AB đến cột TA XDM 75A/11AB</t>
  </si>
  <si>
    <t>75A/6AB</t>
  </si>
  <si>
    <t>75A/8</t>
  </si>
  <si>
    <t>75A/9</t>
  </si>
  <si>
    <t>75A/11AB</t>
  </si>
  <si>
    <t>Cột TA-XDM (TBA-T51NA)</t>
  </si>
  <si>
    <t>Cột TA-XDM</t>
  </si>
  <si>
    <t>75A/7AB</t>
  </si>
  <si>
    <t>75A/10AB</t>
  </si>
  <si>
    <t>N1/16</t>
  </si>
  <si>
    <t>Cột TA-TBAT22NA-XDM</t>
  </si>
  <si>
    <t>XDM hạ áp từ cột TA 358/29/15AB XDM đến cột hạ áp N1/16 hiện có</t>
  </si>
  <si>
    <t>XDM hạ áp từ cột TA 325/21AB XDM đến cột hạ áp N2/22 hiện có</t>
  </si>
  <si>
    <t>325/21AB</t>
  </si>
  <si>
    <t>Cột TA-TBA(T24NA-XDM)</t>
  </si>
  <si>
    <t>N1/6</t>
  </si>
  <si>
    <t>N2/22</t>
  </si>
  <si>
    <t>Cột đỡ thẳng HA-hiện có</t>
  </si>
  <si>
    <t>Cột néo cuối HA-hiện có</t>
  </si>
  <si>
    <t>N1/5AB</t>
  </si>
  <si>
    <t>Cột đỡ thẳng HA-XDM</t>
  </si>
  <si>
    <t>Cột néo thẳng HA-XDM</t>
  </si>
  <si>
    <t>Cột néo góc HA-XDM</t>
  </si>
  <si>
    <t>XDM hạ áp từ cột TA 325/21AB XDM đến cột hạ áp 329/13 hiện có</t>
  </si>
  <si>
    <t>325/20AB</t>
  </si>
  <si>
    <t>325/19</t>
  </si>
  <si>
    <t>325/18</t>
  </si>
  <si>
    <t>325/17AB</t>
  </si>
  <si>
    <t>325/16</t>
  </si>
  <si>
    <t>325/15</t>
  </si>
  <si>
    <t>329/13</t>
  </si>
  <si>
    <t>Cột néo góc HA-hiện có</t>
  </si>
  <si>
    <t>Kéo thêm tầng dây hạ áp từ cột TA 28/89/10AB đến cột hạ áp N2/12</t>
  </si>
  <si>
    <t>28/89/10AB</t>
  </si>
  <si>
    <t>Cột TA TBA-T9N</t>
  </si>
  <si>
    <t>N2/1</t>
  </si>
  <si>
    <t>N2/2</t>
  </si>
  <si>
    <t>N2/3</t>
  </si>
  <si>
    <t>N2/4</t>
  </si>
  <si>
    <t>N2/5</t>
  </si>
  <si>
    <t>N2/6</t>
  </si>
  <si>
    <t>N2/7</t>
  </si>
  <si>
    <t>N2/8</t>
  </si>
  <si>
    <t>N2/9</t>
  </si>
  <si>
    <t>N2/10</t>
  </si>
  <si>
    <t>N2/11</t>
  </si>
  <si>
    <t>N2/12</t>
  </si>
  <si>
    <t>Cột đỡ thẳng HA</t>
  </si>
  <si>
    <t>Cột néo góc HA</t>
  </si>
  <si>
    <t>N1/1</t>
  </si>
  <si>
    <t>N1/10</t>
  </si>
  <si>
    <t>N1/11</t>
  </si>
  <si>
    <t>N1/12</t>
  </si>
  <si>
    <t>N1/13</t>
  </si>
  <si>
    <t>28/89/10/12</t>
  </si>
  <si>
    <t>Cột đỡ thẳng HA (TBA-T9N)</t>
  </si>
  <si>
    <t>Cột néo góc HA (TBA-T9N)</t>
  </si>
  <si>
    <t>Kéo thêm tầng dây hạ áp từ cột TA 28/89/10AB đến cột hạ áp N1/29</t>
  </si>
  <si>
    <t>28/89/10/13</t>
  </si>
  <si>
    <t>28/89/10/14</t>
  </si>
  <si>
    <t>28/89/10/15</t>
  </si>
  <si>
    <t>28/89/10/16</t>
  </si>
  <si>
    <t>28/89/10/17</t>
  </si>
  <si>
    <t>28/89/10/18</t>
  </si>
  <si>
    <t>Cột TA TBA-T9NA -XDM</t>
  </si>
  <si>
    <t>N2/1AB</t>
  </si>
  <si>
    <t>N2/9AB</t>
  </si>
  <si>
    <t>N1/29</t>
  </si>
  <si>
    <t>Cột đỡ thẳng HA (TBA-T242N)</t>
  </si>
  <si>
    <t>N2/5AB</t>
  </si>
  <si>
    <t>16ABC(4x120)</t>
  </si>
  <si>
    <t>8CuAl-120</t>
  </si>
  <si>
    <t>28/89/10/19AB</t>
  </si>
  <si>
    <t>Kẹp/đầu cốt
/ống nối</t>
  </si>
  <si>
    <t>XDM hạ áp từ cột N1/4 đến cột hạ áp N1/4/5AB XDM (TBA-T242N)</t>
  </si>
  <si>
    <t>N1/4/2</t>
  </si>
  <si>
    <t>N1/4/3</t>
  </si>
  <si>
    <t>N1/4/4</t>
  </si>
  <si>
    <t>N1/4/5AB</t>
  </si>
  <si>
    <t>N1/4/1AB</t>
  </si>
  <si>
    <t>Cột néo cuối HA-XDM</t>
  </si>
  <si>
    <t>Cột đỡ đấu nối HA</t>
  </si>
  <si>
    <t>Kéo thêm tầng dây hạ áp từ cột TA 47/8/20AB đến cột hạ áp N1/19</t>
  </si>
  <si>
    <t>47/8/20AB</t>
  </si>
  <si>
    <t>N1/14</t>
  </si>
  <si>
    <t>N1/15</t>
  </si>
  <si>
    <t>N1/17</t>
  </si>
  <si>
    <t>N1/18</t>
  </si>
  <si>
    <t>Cột néo cuối HA</t>
  </si>
  <si>
    <t>Cột TA TBA-T32NA</t>
  </si>
  <si>
    <t>XDM hạ áp từ cột TA 39/26/25/32AB XDM đến cột hạ áp N1/9 hiện có</t>
  </si>
  <si>
    <t>39/26/25/32AB</t>
  </si>
  <si>
    <t>Cột TA TBA-T160NA -XDM</t>
  </si>
  <si>
    <t>XDM hạ áp từ cột HA N1/12 đến cột hạ áp N1/22 XDM</t>
  </si>
  <si>
    <t>N1/20</t>
  </si>
  <si>
    <t>Cột HA đấu nối</t>
  </si>
  <si>
    <t>N1/13AB</t>
  </si>
  <si>
    <t>N1/15AB</t>
  </si>
  <si>
    <t>N1/19AB</t>
  </si>
  <si>
    <t>XDM hạ áp từ cột TA 139/17AB XDM đến cột hạ áp N1/21 hiện có</t>
  </si>
  <si>
    <t>139/17AB</t>
  </si>
  <si>
    <t>Cột TA TBA-T164NA -XDM</t>
  </si>
  <si>
    <t>139/16</t>
  </si>
  <si>
    <t>139/15</t>
  </si>
  <si>
    <t>139/14AB</t>
  </si>
  <si>
    <t>139/12AB</t>
  </si>
  <si>
    <t>139/8</t>
  </si>
  <si>
    <t>139/9</t>
  </si>
  <si>
    <t>139/10</t>
  </si>
  <si>
    <t>139/11</t>
  </si>
  <si>
    <t>139/13</t>
  </si>
  <si>
    <t>Cột TA néo góc -XDM</t>
  </si>
  <si>
    <t>XDM hạ áp từ cột TA 139/17AB XDM đến cột hạ áp N2/7AB-XDM</t>
  </si>
  <si>
    <t>N2/4AB</t>
  </si>
  <si>
    <t>N2/7AB</t>
  </si>
  <si>
    <t>Cột néo HA-XDM</t>
  </si>
  <si>
    <t>Cột HA hiện có - T164N</t>
  </si>
  <si>
    <t>N1/30</t>
  </si>
  <si>
    <t>Cột HA hiện có - T267N</t>
  </si>
  <si>
    <t>XDM hạ áp từ cột TA 392/28 đến cột TA 392/29 hiện có</t>
  </si>
  <si>
    <t>392/28</t>
  </si>
  <si>
    <t>392/29</t>
  </si>
  <si>
    <t xml:space="preserve">Kéo thêm tầng dây hạ áp từ cột TA 29/88AB đến cột hạ áp N1/24 </t>
  </si>
  <si>
    <t>29/88AB</t>
  </si>
  <si>
    <t>29/89</t>
  </si>
  <si>
    <t>Cột TA TBA-T8NA</t>
  </si>
  <si>
    <t>XDM hạ áp từ cột TA 87/27 XDM đến cột HA N2/14 hiện có</t>
  </si>
  <si>
    <t>Cột TA TBA-T52NA -XDM</t>
  </si>
  <si>
    <t>N1/3AB</t>
  </si>
  <si>
    <t>N2/14</t>
  </si>
  <si>
    <t>XDM hạ áp từ cột TA 250/32 đến cột HA N3/5AB-XDM</t>
  </si>
  <si>
    <t>N3/5AB</t>
  </si>
  <si>
    <t>N3/1AB</t>
  </si>
  <si>
    <t>N3/2</t>
  </si>
  <si>
    <t>N3/3</t>
  </si>
  <si>
    <t>N3/4</t>
  </si>
  <si>
    <t>250/32</t>
  </si>
  <si>
    <t>Thay cột hạ áp từ cộtN1/10 đến cột HA N1/27</t>
  </si>
  <si>
    <t>N1/25</t>
  </si>
  <si>
    <t>N1/26</t>
  </si>
  <si>
    <t>N1/27</t>
  </si>
  <si>
    <t>Bu long/
Đai thép</t>
  </si>
  <si>
    <t xml:space="preserve">Khoảng cột </t>
  </si>
  <si>
    <t>Treo/ néo dây</t>
  </si>
  <si>
    <t>Sứ</t>
  </si>
  <si>
    <t>Kẹp</t>
  </si>
  <si>
    <t>Dây khách hàng</t>
  </si>
  <si>
    <t>2[SO-0,4KV]</t>
  </si>
  <si>
    <t>[X1P]</t>
  </si>
  <si>
    <t>[BT4m]</t>
  </si>
  <si>
    <t>4(2x16)</t>
  </si>
  <si>
    <t>Chi niêm &amp;
Dây chì</t>
  </si>
  <si>
    <t>4(4x25)</t>
  </si>
  <si>
    <t>2PC35/95(1BL)</t>
  </si>
  <si>
    <t>4PC35/95(1BL)</t>
  </si>
  <si>
    <t>2[RPC1]</t>
  </si>
  <si>
    <t>[BT8,4m]</t>
  </si>
  <si>
    <t>(HS2P)</t>
  </si>
  <si>
    <t>(HS4P)</t>
  </si>
  <si>
    <t>11(2x16)</t>
  </si>
  <si>
    <t>Dây nguồn
(SDL)</t>
  </si>
  <si>
    <t>Hộp công tơ (SDL)</t>
  </si>
  <si>
    <t>2[PC1]</t>
  </si>
  <si>
    <t>4[PC1]</t>
  </si>
  <si>
    <t>Kéo thêm tầng dây hạ áp từ cột TA 392/74AB đến cột hạ áp N1/19</t>
  </si>
  <si>
    <t>392/74AB</t>
  </si>
  <si>
    <t>Cột TA TBA-T118NA</t>
  </si>
  <si>
    <t>XDM hạ áp từ cột TA 126/17-1AB (XDM) đến cột TA 126/21</t>
  </si>
  <si>
    <t>126/17-1AB</t>
  </si>
  <si>
    <t>126/18A</t>
  </si>
  <si>
    <t>126/18</t>
  </si>
  <si>
    <t>126/19A</t>
  </si>
  <si>
    <t>126/19</t>
  </si>
  <si>
    <t>126/20A</t>
  </si>
  <si>
    <t>126/20</t>
  </si>
  <si>
    <t>126/21A</t>
  </si>
  <si>
    <t>126/21B</t>
  </si>
  <si>
    <t>126/21</t>
  </si>
  <si>
    <t>Cột THA-XDM</t>
  </si>
  <si>
    <t>Cột THA néo góc -XDM</t>
  </si>
  <si>
    <t>Cột THA néo góc</t>
  </si>
  <si>
    <t>XDM hạ áp từ cột TA 135/8AB (XDM) đến cột HA N1/11AB (XDM)</t>
  </si>
  <si>
    <t>135/8AB</t>
  </si>
  <si>
    <t>N1/11AB</t>
  </si>
  <si>
    <t>N1/9AB</t>
  </si>
  <si>
    <t>N1/7AB</t>
  </si>
  <si>
    <t>N1/4AB</t>
  </si>
  <si>
    <t>Cột TA TBA-T46NA -XDM</t>
  </si>
  <si>
    <t>XDM hạ áp từ cột TA 135/21AB (XDM) đến cột TA 135/15 (XDM)</t>
  </si>
  <si>
    <t>135/18</t>
  </si>
  <si>
    <t>Cột TA TBA-T378NA -XDM</t>
  </si>
  <si>
    <t>N1/2AB</t>
  </si>
  <si>
    <t>N1/12AB</t>
  </si>
  <si>
    <t>Cột néo HA</t>
  </si>
  <si>
    <t>Treo/néo dây</t>
  </si>
  <si>
    <t>(BLM-250)</t>
  </si>
  <si>
    <t>(KĐ-95)</t>
  </si>
  <si>
    <t>Di chuyển công tơ</t>
  </si>
  <si>
    <t>2(CPS4)</t>
  </si>
  <si>
    <t>5,5(2x16)</t>
  </si>
  <si>
    <t>(CPS4)</t>
  </si>
  <si>
    <t>(CPS1)</t>
  </si>
  <si>
    <t>2(CPS3P)</t>
  </si>
  <si>
    <t>11(4x25)</t>
  </si>
  <si>
    <t>8PC35/95(1BL)</t>
  </si>
  <si>
    <t>5,5(4x25)</t>
  </si>
  <si>
    <t>(CPS3P)</t>
  </si>
  <si>
    <t>8[PC1]</t>
  </si>
  <si>
    <t>6</t>
  </si>
  <si>
    <t>Cột TA TBA (T378N)-Đấu nối</t>
  </si>
  <si>
    <t>Cột TA đỡ thẳng-XDM</t>
  </si>
  <si>
    <t>Cột TA néo thẳng-XDM</t>
  </si>
  <si>
    <t>Cột TA néo góc-XDM</t>
  </si>
  <si>
    <t>Cột TA néo cuối T378NA-XDM</t>
  </si>
  <si>
    <t>Tọa độ X</t>
  </si>
  <si>
    <t>Tọa độ Y</t>
  </si>
  <si>
    <t>38367</t>
  </si>
  <si>
    <t>38388</t>
  </si>
  <si>
    <t>38409</t>
  </si>
  <si>
    <t>38429</t>
  </si>
  <si>
    <t>38450</t>
  </si>
  <si>
    <t>38472</t>
  </si>
  <si>
    <t>38494</t>
  </si>
  <si>
    <t>38515</t>
  </si>
  <si>
    <t>38535</t>
  </si>
  <si>
    <t>38556</t>
  </si>
  <si>
    <t>38575</t>
  </si>
  <si>
    <t>57660</t>
  </si>
  <si>
    <t>57698</t>
  </si>
  <si>
    <t>57736</t>
  </si>
  <si>
    <t>57772</t>
  </si>
  <si>
    <t>57810</t>
  </si>
  <si>
    <t>57849</t>
  </si>
  <si>
    <t>57889</t>
  </si>
  <si>
    <t>57927</t>
  </si>
  <si>
    <t>57964</t>
  </si>
  <si>
    <t>58003</t>
  </si>
  <si>
    <t>58035</t>
  </si>
  <si>
    <t>38559</t>
  </si>
  <si>
    <t>38540</t>
  </si>
  <si>
    <t>38497</t>
  </si>
  <si>
    <t>38461</t>
  </si>
  <si>
    <t>58107</t>
  </si>
  <si>
    <t>58140</t>
  </si>
  <si>
    <t>58175</t>
  </si>
  <si>
    <t>58204</t>
  </si>
  <si>
    <t>Loại dây</t>
  </si>
  <si>
    <t>2PC.I14-8,5</t>
  </si>
  <si>
    <t>6XLPE-AC70</t>
  </si>
  <si>
    <t>PC.I14-6,5</t>
  </si>
  <si>
    <t>Vật tu thu hồi</t>
  </si>
  <si>
    <t>135/46AB</t>
  </si>
  <si>
    <t>135/47</t>
  </si>
  <si>
    <t>135/48</t>
  </si>
  <si>
    <t>135/49</t>
  </si>
  <si>
    <t>135/50</t>
  </si>
  <si>
    <t>135/51AB</t>
  </si>
  <si>
    <t>135/52</t>
  </si>
  <si>
    <t>135/53</t>
  </si>
  <si>
    <t>135/54</t>
  </si>
  <si>
    <t>135/55</t>
  </si>
  <si>
    <t>135/56AB</t>
  </si>
  <si>
    <t>135/57AB</t>
  </si>
  <si>
    <t>135/58</t>
  </si>
  <si>
    <t>135/59AB</t>
  </si>
  <si>
    <t>135/60</t>
  </si>
  <si>
    <t>135/61AB</t>
  </si>
  <si>
    <t>N1/28</t>
  </si>
  <si>
    <t>Cột hạ áp T378N-TH</t>
  </si>
  <si>
    <t>Cột hạ áp T378N -TH</t>
  </si>
  <si>
    <t>Tháo di chuyển lắp đặt lại</t>
  </si>
  <si>
    <t>Hộp công tơ</t>
  </si>
  <si>
    <t>Dây nguồn công tơ</t>
  </si>
  <si>
    <t>Kẹp công tơ</t>
  </si>
  <si>
    <t>Đai thép &amp; Khóa đai</t>
  </si>
  <si>
    <t>Chì niêm &amp; dây xâu chì</t>
  </si>
  <si>
    <t>(ABC4x95)</t>
  </si>
  <si>
    <t>5,5(2x25)</t>
  </si>
  <si>
    <t>11(2x25)</t>
  </si>
  <si>
    <t>3(CPS3P)</t>
  </si>
  <si>
    <t>16,5(2x25)</t>
  </si>
  <si>
    <t>12PC35/95(1BL)</t>
  </si>
  <si>
    <t>3(CPS4)</t>
  </si>
  <si>
    <t>16,5(2x16)</t>
  </si>
  <si>
    <t>6PC35/95(1BL)</t>
  </si>
  <si>
    <t>4(CPS4)</t>
  </si>
  <si>
    <t>22(2x16)</t>
  </si>
  <si>
    <t>12[PC1]</t>
  </si>
  <si>
    <t>6[PC1]</t>
  </si>
  <si>
    <t>Cột TA 186- Đấu nối</t>
  </si>
  <si>
    <t>186</t>
  </si>
  <si>
    <t>186/1AB</t>
  </si>
  <si>
    <t>186/2</t>
  </si>
  <si>
    <t>186/3</t>
  </si>
  <si>
    <t>186/6</t>
  </si>
  <si>
    <t>186/7</t>
  </si>
  <si>
    <t>186/8AB</t>
  </si>
  <si>
    <t>186/4AB</t>
  </si>
  <si>
    <t>3GNCS-70</t>
  </si>
  <si>
    <t>4GNCS-70</t>
  </si>
  <si>
    <t>35382</t>
  </si>
  <si>
    <t>35421</t>
  </si>
  <si>
    <t>35460</t>
  </si>
  <si>
    <t>35494</t>
  </si>
  <si>
    <t>35500</t>
  </si>
  <si>
    <t>35526</t>
  </si>
  <si>
    <t>35553</t>
  </si>
  <si>
    <t>35579</t>
  </si>
  <si>
    <t>57972</t>
  </si>
  <si>
    <t>57963</t>
  </si>
  <si>
    <t>57954</t>
  </si>
  <si>
    <t>57946</t>
  </si>
  <si>
    <t>57971</t>
  </si>
  <si>
    <t>58005</t>
  </si>
  <si>
    <t>58039</t>
  </si>
  <si>
    <t>58073</t>
  </si>
  <si>
    <t>186/5AB</t>
  </si>
  <si>
    <t>Cột TA TBA-T301NA-XDM</t>
  </si>
  <si>
    <t>126/21AB</t>
  </si>
  <si>
    <t>126/17</t>
  </si>
  <si>
    <t>Cột TA néo thẳng</t>
  </si>
  <si>
    <t>(AC120)</t>
  </si>
  <si>
    <t>32086</t>
  </si>
  <si>
    <t>32126</t>
  </si>
  <si>
    <t>32168</t>
  </si>
  <si>
    <t>32220</t>
  </si>
  <si>
    <t>32272</t>
  </si>
  <si>
    <t>32326</t>
  </si>
  <si>
    <t>32381</t>
  </si>
  <si>
    <t>32421</t>
  </si>
  <si>
    <t>32462</t>
  </si>
  <si>
    <t>32494</t>
  </si>
  <si>
    <t>58052</t>
  </si>
  <si>
    <t>58049</t>
  </si>
  <si>
    <t>58045</t>
  </si>
  <si>
    <t>58041</t>
  </si>
  <si>
    <t>58036</t>
  </si>
  <si>
    <t>58031</t>
  </si>
  <si>
    <t>58027</t>
  </si>
  <si>
    <t>58023</t>
  </si>
  <si>
    <t>58019</t>
  </si>
  <si>
    <t>57988</t>
  </si>
  <si>
    <t>3ONAC-120</t>
  </si>
  <si>
    <t>87/13AB</t>
  </si>
  <si>
    <t>87/13/14AB</t>
  </si>
  <si>
    <t>87/13/2</t>
  </si>
  <si>
    <t>87/13/3</t>
  </si>
  <si>
    <t>87/13/6</t>
  </si>
  <si>
    <t>87/13/7</t>
  </si>
  <si>
    <t>87/13/8</t>
  </si>
  <si>
    <t>87/13/9</t>
  </si>
  <si>
    <t>87/13/10</t>
  </si>
  <si>
    <t>87/13/11</t>
  </si>
  <si>
    <t>87/13/12</t>
  </si>
  <si>
    <t>87/13/13</t>
  </si>
  <si>
    <t>87/13/4AB</t>
  </si>
  <si>
    <t>87/13/5AB</t>
  </si>
  <si>
    <t>length   621.2232</t>
  </si>
  <si>
    <t>at point  X=17781.4586  Y=-57737.5403  Z=   0.0000</t>
  </si>
  <si>
    <t>at point  X=17780.4473  Y=-57782.6503  Z=   0.0000</t>
  </si>
  <si>
    <t>at point  X=17779.4119  Y=-57828.8334  Z=   0.0000</t>
  </si>
  <si>
    <t>at point  X=17778.3636  Y=-57875.5956  Z=   0.0000</t>
  </si>
  <si>
    <t>at point  X=17777.0750  Y=-57933.0723  Z=   0.0000</t>
  </si>
  <si>
    <t>at point  X=17748.8980  Y=-57954.2922  Z=   0.0000</t>
  </si>
  <si>
    <t>at point  X=17750.3772  Y=-57997.6302  Z=   0.0000</t>
  </si>
  <si>
    <t>at point  X=17751.8564  Y=-58040.9683  Z=   0.0000</t>
  </si>
  <si>
    <t>at point  X=17753.3356  Y=-58084.3064  Z=   0.0000</t>
  </si>
  <si>
    <t>at point  X=17754.8149  Y=-58127.6464  Z=   0.0000</t>
  </si>
  <si>
    <t>at point  X=17756.2986  Y=-58171.1162  Z=   0.0000</t>
  </si>
  <si>
    <t>at point  X=17757.7803  Y=-58214.5288  Z=   0.0000</t>
  </si>
  <si>
    <t>at point  X=17758.7269  Y=-58257.8813  Z=   0.0000</t>
  </si>
  <si>
    <t>17780</t>
  </si>
  <si>
    <t>17779</t>
  </si>
  <si>
    <t>17778</t>
  </si>
  <si>
    <t>17777</t>
  </si>
  <si>
    <t>17748</t>
  </si>
  <si>
    <t>17750</t>
  </si>
  <si>
    <t>17751</t>
  </si>
  <si>
    <t>17753</t>
  </si>
  <si>
    <t>17754</t>
  </si>
  <si>
    <t>17756</t>
  </si>
  <si>
    <t>17757</t>
  </si>
  <si>
    <t>17758</t>
  </si>
  <si>
    <t>57782</t>
  </si>
  <si>
    <t>57828</t>
  </si>
  <si>
    <t>57875</t>
  </si>
  <si>
    <t>57933</t>
  </si>
  <si>
    <t>57997</t>
  </si>
  <si>
    <t>58040</t>
  </si>
  <si>
    <t>58084</t>
  </si>
  <si>
    <t>58127</t>
  </si>
  <si>
    <t>58171</t>
  </si>
  <si>
    <t>58214</t>
  </si>
  <si>
    <t>58257</t>
  </si>
  <si>
    <t>at point  X=17758.1799  Y=-58214.5115  Z=   0.0000</t>
  </si>
  <si>
    <t>at point  X=17760.7316  Y=-58300.9967  Z=   0.0000</t>
  </si>
  <si>
    <t>at point  X=17762.2140  Y=-58344.4268  Z=   0.0000</t>
  </si>
  <si>
    <t>17760</t>
  </si>
  <si>
    <t>17762</t>
  </si>
  <si>
    <t>58300</t>
  </si>
  <si>
    <t>58344</t>
  </si>
  <si>
    <t>Cột TA néo thẳng- XDM</t>
  </si>
  <si>
    <t>Cột TA néo cuối T52NA-XDM</t>
  </si>
  <si>
    <t>Cột TA TBA-T52N-đấu nối</t>
  </si>
  <si>
    <t>87/13/1AB</t>
  </si>
  <si>
    <t>139</t>
  </si>
  <si>
    <t>139/2</t>
  </si>
  <si>
    <t>139/3</t>
  </si>
  <si>
    <t>139/4</t>
  </si>
  <si>
    <t>139/5</t>
  </si>
  <si>
    <t>139/7</t>
  </si>
  <si>
    <t>139/1AB</t>
  </si>
  <si>
    <t>139/6AB</t>
  </si>
  <si>
    <t>6578</t>
  </si>
  <si>
    <t>6600</t>
  </si>
  <si>
    <t>6621</t>
  </si>
  <si>
    <t>6641</t>
  </si>
  <si>
    <t>6665</t>
  </si>
  <si>
    <t>6689</t>
  </si>
  <si>
    <t>6720</t>
  </si>
  <si>
    <t>6751</t>
  </si>
  <si>
    <t>6777</t>
  </si>
  <si>
    <t>6804</t>
  </si>
  <si>
    <t>6835</t>
  </si>
  <si>
    <t>6866</t>
  </si>
  <si>
    <t>6877</t>
  </si>
  <si>
    <t>6887</t>
  </si>
  <si>
    <t>6910</t>
  </si>
  <si>
    <t>6931</t>
  </si>
  <si>
    <t>6952</t>
  </si>
  <si>
    <t>XDM đường dây trung áp và TBA T164NA từ cột TA 139 đến cột TA 139/17AB -XDM</t>
  </si>
  <si>
    <t>XDM đường dây trung áp và TBA T52NA từ cột TA 87/13AB đến cột TA 87/27AB -XDM</t>
  </si>
  <si>
    <t>XDM đường dây trung áp và TBA T301NA từ cột TA 126/17 đến cột TA 126/21</t>
  </si>
  <si>
    <t>XDM đường dây trung áp và TBA T46NA từ cột TA 186 đến cột TA 186/8AB-XDM</t>
  </si>
  <si>
    <t>XDM đường dây trung áp và TBA T378NA từ cột TA 135/46AB đến cột TA 135/61AB-XDM</t>
  </si>
  <si>
    <t>39/26/25/21AB</t>
  </si>
  <si>
    <t>XDM đường dây trung áp và TBA T160NA từ cột TA 39/26/25/21AB đến cột TA 39/26/25/32AB -XDM</t>
  </si>
  <si>
    <t>39/26/25/23</t>
  </si>
  <si>
    <t>39/26/25/24</t>
  </si>
  <si>
    <t>39/26/25/25</t>
  </si>
  <si>
    <t>39/26/25/26</t>
  </si>
  <si>
    <t>39/26/25/27</t>
  </si>
  <si>
    <t>39/26/25/28</t>
  </si>
  <si>
    <t>39/26/25/29</t>
  </si>
  <si>
    <t>39/26/25/30</t>
  </si>
  <si>
    <t>39/26/25/31</t>
  </si>
  <si>
    <t>39/26/25/22AB</t>
  </si>
  <si>
    <t>Cột TA néo cuối T160NA-XDM</t>
  </si>
  <si>
    <t>2PC.I12-7,2</t>
  </si>
  <si>
    <t>6SĐ-24</t>
  </si>
  <si>
    <t>4121</t>
  </si>
  <si>
    <t>4117</t>
  </si>
  <si>
    <t>4113</t>
  </si>
  <si>
    <t>4126</t>
  </si>
  <si>
    <t>4133</t>
  </si>
  <si>
    <t>4151</t>
  </si>
  <si>
    <t>4175</t>
  </si>
  <si>
    <t>4200</t>
  </si>
  <si>
    <t>4228</t>
  </si>
  <si>
    <t>XDM đường dây trung áp và TBA T9NA từ cột TA 29/89/10AB đến cột TA 29/89/10/19AB -XDM</t>
  </si>
  <si>
    <t>29/89/10AB</t>
  </si>
  <si>
    <t>29/89/10/2</t>
  </si>
  <si>
    <t>29/89/10/3</t>
  </si>
  <si>
    <t>29/89/10/4</t>
  </si>
  <si>
    <t>29/89/10/7</t>
  </si>
  <si>
    <t>29/89/10/9</t>
  </si>
  <si>
    <t>29/89/10/10</t>
  </si>
  <si>
    <t>29/89/10/12</t>
  </si>
  <si>
    <t>29/89/10/14</t>
  </si>
  <si>
    <t>29/89/10/15</t>
  </si>
  <si>
    <t>29/89/10/17</t>
  </si>
  <si>
    <t>29/89/10/18</t>
  </si>
  <si>
    <t>29/89/10/1AB</t>
  </si>
  <si>
    <t>29/89/10/5AB</t>
  </si>
  <si>
    <t>29/89/10/6AB</t>
  </si>
  <si>
    <t>29/89/10/8AB</t>
  </si>
  <si>
    <t>29/89/10/11AB</t>
  </si>
  <si>
    <t>29/89/10/13AB</t>
  </si>
  <si>
    <t>29/89/10/16AB</t>
  </si>
  <si>
    <t>29/89/10/19AB</t>
  </si>
  <si>
    <t>Cột TA TBA-T160N-đấu nối</t>
  </si>
  <si>
    <t>XDM đường dây trung áp và TBA T24NA từ cột TA 325 đến cột TA 325/21AB -XDM</t>
  </si>
  <si>
    <t>325</t>
  </si>
  <si>
    <t>325/2</t>
  </si>
  <si>
    <t>325/3</t>
  </si>
  <si>
    <t>325/5</t>
  </si>
  <si>
    <t>325/6</t>
  </si>
  <si>
    <t>325/7</t>
  </si>
  <si>
    <t>325/9</t>
  </si>
  <si>
    <t>325/12</t>
  </si>
  <si>
    <t>325/13</t>
  </si>
  <si>
    <t>325/14</t>
  </si>
  <si>
    <t>325/20</t>
  </si>
  <si>
    <t>325/21</t>
  </si>
  <si>
    <t>325/1AB</t>
  </si>
  <si>
    <t>325/4AB</t>
  </si>
  <si>
    <t>325/8AB</t>
  </si>
  <si>
    <t>325/10AB</t>
  </si>
  <si>
    <t>325/11AB</t>
  </si>
  <si>
    <t>Cột TA đỡ góc- XDM</t>
  </si>
  <si>
    <t>XNA-1</t>
  </si>
  <si>
    <t>Cột TA néo góc- XDM</t>
  </si>
  <si>
    <t>Cột TA néo cuối T24NA -XDM</t>
  </si>
  <si>
    <t>358/29/2/14AB</t>
  </si>
  <si>
    <t>XDM đường dây trung áp và TBA T22NA từ cột TA 358/29/2AB đến cột TA 358/29/2/14AB -XDM</t>
  </si>
  <si>
    <t>358/29/2AB</t>
  </si>
  <si>
    <t>358/29/2/2</t>
  </si>
  <si>
    <t>358/29/2/3</t>
  </si>
  <si>
    <t>358/29/2/4</t>
  </si>
  <si>
    <t>358/29/2/5</t>
  </si>
  <si>
    <t>358/29/2/6</t>
  </si>
  <si>
    <t>358/29/2/7</t>
  </si>
  <si>
    <t>358/29/2/8</t>
  </si>
  <si>
    <t>358/29/2/9</t>
  </si>
  <si>
    <t>358/29/2/10</t>
  </si>
  <si>
    <t>358/29/2/11</t>
  </si>
  <si>
    <t>358/29/2/12</t>
  </si>
  <si>
    <t>358/29/2/13</t>
  </si>
  <si>
    <t>Cột TA TBA-T22N-đấu nối</t>
  </si>
  <si>
    <t>Cột TA néo cuối T22NA -XDM</t>
  </si>
  <si>
    <t>358/29/2/1AB</t>
  </si>
  <si>
    <t>XDM đường dây trung áp và TBA T218NA từ cột TA 129AB đến cột TA 129/14AB -XDM</t>
  </si>
  <si>
    <t>129</t>
  </si>
  <si>
    <t>129/2</t>
  </si>
  <si>
    <t>129/3</t>
  </si>
  <si>
    <t>129/4</t>
  </si>
  <si>
    <t>129/5</t>
  </si>
  <si>
    <t>129/6</t>
  </si>
  <si>
    <t>129/7</t>
  </si>
  <si>
    <t>129/8</t>
  </si>
  <si>
    <t>129/9</t>
  </si>
  <si>
    <t>129/10</t>
  </si>
  <si>
    <t>129/11</t>
  </si>
  <si>
    <t>129/12</t>
  </si>
  <si>
    <t>129/13</t>
  </si>
  <si>
    <t>129/1AB</t>
  </si>
  <si>
    <t>Cột TA néo cuối T218NA -XDM</t>
  </si>
  <si>
    <t>XDM đường dây trung áp và TBA T51NA từ cột TA 75A đến cột TA 75A/11AB -XDM</t>
  </si>
  <si>
    <t>75A/1AB</t>
  </si>
  <si>
    <t>75A/2</t>
  </si>
  <si>
    <t>75A/3</t>
  </si>
  <si>
    <t>75A/4</t>
  </si>
  <si>
    <t>75A/5</t>
  </si>
  <si>
    <t>75A/10</t>
  </si>
  <si>
    <t>75A/11</t>
  </si>
  <si>
    <t>Cột TA - đấu nối</t>
  </si>
  <si>
    <t>Cột TA néo cuối T51NA -XDM</t>
  </si>
  <si>
    <t>54/83/7A</t>
  </si>
  <si>
    <t>54/83/10A</t>
  </si>
  <si>
    <t>54/83/21A</t>
  </si>
  <si>
    <t>54/83/22A</t>
  </si>
  <si>
    <t>54/83/23A</t>
  </si>
  <si>
    <t>54/83/24A</t>
  </si>
  <si>
    <t>54/83/25A</t>
  </si>
  <si>
    <t>54/83/26A</t>
  </si>
  <si>
    <t>54/82</t>
  </si>
  <si>
    <t>3KN240</t>
  </si>
  <si>
    <t>(BT10,5)</t>
  </si>
  <si>
    <t>(3SĐ-24)</t>
  </si>
  <si>
    <t>(6SĐ-24)</t>
  </si>
  <si>
    <t>3SB</t>
  </si>
  <si>
    <t>6SB</t>
  </si>
  <si>
    <t>(XNA-22)</t>
  </si>
  <si>
    <t>(XNA-1)</t>
  </si>
  <si>
    <t>(XA-1)</t>
  </si>
  <si>
    <t>(XA-2)</t>
  </si>
  <si>
    <t>12SB</t>
  </si>
  <si>
    <t>6KN240</t>
  </si>
  <si>
    <t>6GNCS-240</t>
  </si>
  <si>
    <t>3GN-AC-240</t>
  </si>
  <si>
    <t>6GN-AC-240</t>
  </si>
  <si>
    <t>(6CN-24)</t>
  </si>
  <si>
    <t>(CN-24)</t>
  </si>
  <si>
    <t>12KCC-AC240</t>
  </si>
  <si>
    <t>54/21</t>
  </si>
  <si>
    <t>54/22</t>
  </si>
  <si>
    <t>54/21-1</t>
  </si>
  <si>
    <t>54/23</t>
  </si>
  <si>
    <t>54/24</t>
  </si>
  <si>
    <t>54/23-1</t>
  </si>
  <si>
    <t>54/25</t>
  </si>
  <si>
    <t>54/26</t>
  </si>
  <si>
    <t>54/25-1</t>
  </si>
  <si>
    <t>54/29</t>
  </si>
  <si>
    <t>54/30</t>
  </si>
  <si>
    <t>54/29-1</t>
  </si>
  <si>
    <t>54/31</t>
  </si>
  <si>
    <t>54/32</t>
  </si>
  <si>
    <t>54/31-1</t>
  </si>
  <si>
    <t>54/33</t>
  </si>
  <si>
    <t>54/34</t>
  </si>
  <si>
    <t>54/33-1</t>
  </si>
  <si>
    <t>54/35</t>
  </si>
  <si>
    <t>54/36</t>
  </si>
  <si>
    <t>54/37</t>
  </si>
  <si>
    <t>54/36-1</t>
  </si>
  <si>
    <t>54/38</t>
  </si>
  <si>
    <t>54/37-1</t>
  </si>
  <si>
    <t>54/39</t>
  </si>
  <si>
    <t>54/38-1</t>
  </si>
  <si>
    <t>54/40</t>
  </si>
  <si>
    <t>54/39-1</t>
  </si>
  <si>
    <t>54/41</t>
  </si>
  <si>
    <t>54/42</t>
  </si>
  <si>
    <t>54/43</t>
  </si>
  <si>
    <t>54/44</t>
  </si>
  <si>
    <t>54/40-1</t>
  </si>
  <si>
    <t>54/41-1</t>
  </si>
  <si>
    <t>54/42-1</t>
  </si>
  <si>
    <t>54/45</t>
  </si>
  <si>
    <t>54/46</t>
  </si>
  <si>
    <t>54/47</t>
  </si>
  <si>
    <t>54/48</t>
  </si>
  <si>
    <t>54/49</t>
  </si>
  <si>
    <t>54/50</t>
  </si>
  <si>
    <t>54/51</t>
  </si>
  <si>
    <t>54/53</t>
  </si>
  <si>
    <t>54/54</t>
  </si>
  <si>
    <t>54/55</t>
  </si>
  <si>
    <t>54/56</t>
  </si>
  <si>
    <t>54/57</t>
  </si>
  <si>
    <t>54/58</t>
  </si>
  <si>
    <t>54/59</t>
  </si>
  <si>
    <t>54/60</t>
  </si>
  <si>
    <t>54/61</t>
  </si>
  <si>
    <t>54/62</t>
  </si>
  <si>
    <t>54/63</t>
  </si>
  <si>
    <t>54/49-1</t>
  </si>
  <si>
    <t>54/50-1</t>
  </si>
  <si>
    <t>54/51-1</t>
  </si>
  <si>
    <t>54/52-1</t>
  </si>
  <si>
    <t>54/53-1</t>
  </si>
  <si>
    <t>54/54-1</t>
  </si>
  <si>
    <t>54/57-1</t>
  </si>
  <si>
    <t>54/60-1</t>
  </si>
  <si>
    <t>54/61-1</t>
  </si>
  <si>
    <t>54/63-1</t>
  </si>
  <si>
    <t>54/27</t>
  </si>
  <si>
    <t>54/28</t>
  </si>
  <si>
    <t>ĐD472KRN</t>
  </si>
  <si>
    <t>42</t>
  </si>
  <si>
    <t>107</t>
  </si>
  <si>
    <t>127/8</t>
  </si>
  <si>
    <t>157/16</t>
  </si>
  <si>
    <t>157/19</t>
  </si>
  <si>
    <t>157/24</t>
  </si>
  <si>
    <t>157/27</t>
  </si>
  <si>
    <t>157/3</t>
  </si>
  <si>
    <t>157/33</t>
  </si>
  <si>
    <t>157/36</t>
  </si>
  <si>
    <t>157/42</t>
  </si>
  <si>
    <t>157/48</t>
  </si>
  <si>
    <t>157/53</t>
  </si>
  <si>
    <t>157/57</t>
  </si>
  <si>
    <t>157/60</t>
  </si>
  <si>
    <t>157/64</t>
  </si>
  <si>
    <t>80/24-1/4</t>
  </si>
  <si>
    <t>99/33/7</t>
  </si>
  <si>
    <t>99/53/35</t>
  </si>
  <si>
    <t>ĐD474KRN</t>
  </si>
  <si>
    <t>113</t>
  </si>
  <si>
    <t>132</t>
  </si>
  <si>
    <t>142</t>
  </si>
  <si>
    <t>122/21</t>
  </si>
  <si>
    <t>135/31/14</t>
  </si>
  <si>
    <t>135/31/19</t>
  </si>
  <si>
    <t>155/12</t>
  </si>
  <si>
    <t>155/32</t>
  </si>
  <si>
    <t>29/104</t>
  </si>
  <si>
    <t>29/108</t>
  </si>
  <si>
    <t>29/111</t>
  </si>
  <si>
    <t>29/124</t>
  </si>
  <si>
    <t>93/20A/10</t>
  </si>
  <si>
    <t>93/20A/7</t>
  </si>
  <si>
    <t>ĐD475KRN</t>
  </si>
  <si>
    <t>23</t>
  </si>
  <si>
    <t>126/2</t>
  </si>
  <si>
    <t>126/6/19</t>
  </si>
  <si>
    <t>126/81</t>
  </si>
  <si>
    <t>129/25/11</t>
  </si>
  <si>
    <t>25</t>
  </si>
  <si>
    <t>51</t>
  </si>
  <si>
    <t>207</t>
  </si>
  <si>
    <t>210</t>
  </si>
  <si>
    <t>229</t>
  </si>
  <si>
    <t>31-1/23</t>
  </si>
  <si>
    <t>150/41/12</t>
  </si>
  <si>
    <t>150/41/3</t>
  </si>
  <si>
    <t>150/41/2</t>
  </si>
  <si>
    <t>150/41/33</t>
  </si>
  <si>
    <t>150/41/46</t>
  </si>
  <si>
    <t>150/65/39</t>
  </si>
  <si>
    <t>150/65/42</t>
  </si>
  <si>
    <t>150/65/45</t>
  </si>
  <si>
    <t>150/65/8</t>
  </si>
  <si>
    <t>ĐD477KRN</t>
  </si>
  <si>
    <t>190/10/9</t>
  </si>
  <si>
    <t>31/53</t>
  </si>
  <si>
    <t>78/4</t>
  </si>
  <si>
    <t>71</t>
  </si>
  <si>
    <t>178</t>
  </si>
  <si>
    <t>ĐD474T2.KBU</t>
  </si>
  <si>
    <t>276</t>
  </si>
  <si>
    <t>281</t>
  </si>
  <si>
    <t>124/40</t>
  </si>
  <si>
    <t>124/65/1</t>
  </si>
  <si>
    <t>124/65/8</t>
  </si>
  <si>
    <t>128/6</t>
  </si>
  <si>
    <t xml:space="preserve">XDM TBA san tải T51N (ĐD474T2.KBU) </t>
  </si>
  <si>
    <t>XDM TBA san tải T63N
(ĐD474T2.KBU)</t>
  </si>
  <si>
    <t>XDM TBA san tải T218N
(ĐD472KRN)</t>
  </si>
  <si>
    <t>XDM TBA san tải T22N
(ĐD472KRN)</t>
  </si>
  <si>
    <t>XDM TBA san tải T23N và 24N
(ĐD477EKA)</t>
  </si>
  <si>
    <t>XDM TBA san tải T160N
(ĐD474KRN)</t>
  </si>
  <si>
    <t>XDM TBA san tải  T164N&amp;T267N ĐD471T2.KBU</t>
  </si>
  <si>
    <t>XDM TBA san tải  T95N, T96N
(ĐD477KRN)</t>
  </si>
  <si>
    <t>NDL CQT TBA  T8N
(ĐD473KRN)</t>
  </si>
  <si>
    <t>NDL TBA CQT  T10N
(ĐD475EKA)</t>
  </si>
  <si>
    <t>NDL TBA CQT  T269N
(ĐD474KRN)</t>
  </si>
  <si>
    <t>NDL TBA CQT  T123N
(ĐD477KRN)</t>
  </si>
  <si>
    <t>NDL TBA CQT  T118N
(ĐD477KRN)</t>
  </si>
  <si>
    <t>XDM TBA san tải  T301NA
(ĐD475KRN)</t>
  </si>
  <si>
    <t>XDM TBA san tải  T46NA
(ĐD475KRN)</t>
  </si>
  <si>
    <t>XDM TBA san tải  T378NA
(ĐD474KRN)</t>
  </si>
  <si>
    <t>NDL CQT TBA T32N
(ĐD475KRN)</t>
  </si>
  <si>
    <t>NDL Trạm biến áp T9N(ĐD474KRN)</t>
  </si>
  <si>
    <t>NDL Trạm biến áp T32N(ĐD475KRN)</t>
  </si>
  <si>
    <t>NDL Trạm biến áp T8N(ĐD473KRN)</t>
  </si>
  <si>
    <t>NDL Trạm biến áp T10N(ĐD475EKA)</t>
  </si>
  <si>
    <t>NDL Trạm biến áp T269N(ĐD474KRN)</t>
  </si>
  <si>
    <t>NDL Trạm biến áp T123N(ĐD477KRN)</t>
  </si>
  <si>
    <t>NDL Trạm biến áp T118N(ĐD477KRN)</t>
  </si>
  <si>
    <t xml:space="preserve"> Thay dây từ trụ 54/82 đến 54/82/61  </t>
  </si>
  <si>
    <t>XLPE/As-240</t>
  </si>
  <si>
    <t>Cáp nhôm bọc lõi thép PVC/XLPE 12,7/24kV AC 240 mm2</t>
  </si>
  <si>
    <t>40XLPE/As-70</t>
  </si>
  <si>
    <t>XDM đường dây TA và TBA T51NA
(ĐD474T2.KBU)</t>
  </si>
  <si>
    <t>XDM đường dây TA và TBA T218NA
(ĐD472KRN)</t>
  </si>
  <si>
    <t>XDM đường dây TA và TBA T22NA
(ĐD472KRN)</t>
  </si>
  <si>
    <t>XDM đường dây TA và TBA T24NA
(ĐD477EKA)</t>
  </si>
  <si>
    <t>XDM đường dây TA và TBA T9NA
(ĐD474KRN)</t>
  </si>
  <si>
    <t>XDM đường dây TA và TBA T164NA
(ĐD471T2.KBU)</t>
  </si>
  <si>
    <t>XDM đường dây TA và TBA T52NA
(ĐD474T2.KBU)</t>
  </si>
  <si>
    <t>XDM đường dây TA và TBA T301NA</t>
  </si>
  <si>
    <t>XDM đường dây TA và TBA T46NA
(ĐD475KRN)</t>
  </si>
  <si>
    <t>XDM đường dây TA và TBA T378NA</t>
  </si>
  <si>
    <t>Dây Pha</t>
  </si>
  <si>
    <t>Kẹp nhôm (Đấu trám)</t>
  </si>
  <si>
    <t xml:space="preserve">Cung dây nhôm
 (đấu trám) </t>
  </si>
  <si>
    <t>Cung dây nhôm</t>
  </si>
  <si>
    <t>[AC70]-TH</t>
  </si>
  <si>
    <t>Dây nhôm trần AC-70mm2</t>
  </si>
  <si>
    <t>[CD-70]</t>
  </si>
  <si>
    <t>XDM xuất tuyến hạ áp từ cột trung áp XDM 75/6AB đến cột Hạ áp N3/13 T51N(ĐD474T2.KBU)</t>
  </si>
  <si>
    <t>XDM xuất tuyến hạ áp từ cột hạ áp XDM N3/11AB đến cột Hạ áp N3/11/3 T51N(ĐD474T2.KBU)</t>
  </si>
  <si>
    <t>XDM xuất tuyến hạ áp từ cột hạ áp XDM N3/11AB đến cột Hạ áp N3/11/6 T51N(ĐD474T2.KBU)</t>
  </si>
  <si>
    <t>PC.I8.5-4,3</t>
  </si>
  <si>
    <t>Kẹp ngừng cáp ABC 120mm2</t>
  </si>
  <si>
    <t>Kẹp ngừng cáp ABC 95mm2</t>
  </si>
  <si>
    <t>Kẹp ngừng cáp ABC 70mm2</t>
  </si>
  <si>
    <t>Kẹp treo cáp ABC 120mm2</t>
  </si>
  <si>
    <t>Kẹp treo cáp ABC 95mm2</t>
  </si>
  <si>
    <t>Kẹp treo cáp ABC 70mm2</t>
  </si>
  <si>
    <t>Móc treo cáp ABC đơn</t>
  </si>
  <si>
    <t>Kẹp răng IPC cho dây bọc hạ thế 25-120/6-120 (2BL)</t>
  </si>
  <si>
    <t>Kẹp răng IPC cho dây bọc hạ thế 25-95/6-95 (1BL)</t>
  </si>
  <si>
    <t>PC35/95(1BL)</t>
  </si>
  <si>
    <t>ON50</t>
  </si>
  <si>
    <t>ON70</t>
  </si>
  <si>
    <t>ON95</t>
  </si>
  <si>
    <t>ON120</t>
  </si>
  <si>
    <t>BĐC-95</t>
  </si>
  <si>
    <t>4BĐC-95</t>
  </si>
  <si>
    <t>4BĐC-70</t>
  </si>
  <si>
    <t>Bịt đầu cáp ABC4x120</t>
  </si>
  <si>
    <t>Bịt đầu cáp ABC4x95</t>
  </si>
  <si>
    <t>BĐC-120</t>
  </si>
  <si>
    <t>Bịt đầu cáp ABC4x70</t>
  </si>
  <si>
    <t>BĐC-70</t>
  </si>
  <si>
    <t>Đai thép và Khoá đai buộc 02 trụ BTLT</t>
  </si>
  <si>
    <t>Đai thép và Khoá đai buộc 01 trụ BTLT</t>
  </si>
  <si>
    <t>ĐT;KĐ-1</t>
  </si>
  <si>
    <t>ĐT;KĐ-2</t>
  </si>
  <si>
    <t>3ĐT;KĐ-1</t>
  </si>
  <si>
    <t>3ĐT;KĐ-2</t>
  </si>
  <si>
    <t>Cáp nhôm bọc vặn xoắn 0,6kV ABC 4x120 mm2</t>
  </si>
  <si>
    <t>Cáp nhôm bọc vặn xoắn 0,6kV ABC 4x95 mm2</t>
  </si>
  <si>
    <t>Cáp nhôm bọc vặn xoắn 0,6kV ABC 4x70 mm2</t>
  </si>
  <si>
    <t>T51N
(ĐD474T2.KBU)</t>
  </si>
  <si>
    <t>T63N
(ĐD474T2.KBU)</t>
  </si>
  <si>
    <t>PC25/120(2BL)</t>
  </si>
  <si>
    <t>8PC25/120(2BL)</t>
  </si>
  <si>
    <t>Bu long/
Đai thép/Dây buộc sứ</t>
  </si>
  <si>
    <t>T218N
(ĐD472KRN)</t>
  </si>
  <si>
    <t>T22N
(ĐD472KRN)</t>
  </si>
  <si>
    <t>T32N
(ĐD475KRN)</t>
  </si>
  <si>
    <t>T160N
(ĐD474KRN)</t>
  </si>
  <si>
    <t>T164N&amp;T267N (ĐD471T2.KBU)</t>
  </si>
  <si>
    <t>T8N
(ĐD473KRN)</t>
  </si>
  <si>
    <t>T52N
(ĐD474T2.KBU)</t>
  </si>
  <si>
    <t>T10N
(ĐD475EKA)</t>
  </si>
  <si>
    <t>T118N
(ĐD477KRN)</t>
  </si>
  <si>
    <t>Cột TA TBA-T301NA -XDM</t>
  </si>
  <si>
    <t>T301N
(ĐD475EKA)</t>
  </si>
  <si>
    <t>T46N
(ĐD475EKA)</t>
  </si>
  <si>
    <t>T378N
(ĐD474EKA)</t>
  </si>
  <si>
    <t>KRÔNG NĂNG</t>
  </si>
  <si>
    <t>Lắp đặt mới và Tháo lắp đặt lại phần TA &amp;HA</t>
  </si>
  <si>
    <t>Dây buộc cổ sứ (đỉnh) 70 mm2</t>
  </si>
  <si>
    <t>T23N&amp;24N
(ĐD477EKA)</t>
  </si>
  <si>
    <t>T242N&amp;T9N
(ĐD474KRN)</t>
  </si>
  <si>
    <t>4BĐC-120</t>
  </si>
  <si>
    <t>PC.I10-3,5</t>
  </si>
  <si>
    <t>PC.I10-4,3</t>
  </si>
  <si>
    <t>PC.I10-5,0</t>
  </si>
  <si>
    <t>2PC.I8.5-4,3</t>
  </si>
  <si>
    <t>T95N&amp;T96N
(ĐD477KRN)</t>
  </si>
  <si>
    <t>Cáp nhôm bọc vặn xoắn 0,6kV ABC 4x95 mm2 (SDL)</t>
  </si>
  <si>
    <t>Thùng 02 công tơ di chuyển</t>
  </si>
  <si>
    <t>(HS3P)</t>
  </si>
  <si>
    <t>(2x16)</t>
  </si>
  <si>
    <t>(4x25)</t>
  </si>
  <si>
    <t>Cáp nguồn ABC 4x25</t>
  </si>
  <si>
    <t>2PC35/95(Ct)</t>
  </si>
  <si>
    <t>4PC35/95(Ct)</t>
  </si>
  <si>
    <t>8PC35/95(Ct)</t>
  </si>
  <si>
    <t>PC35/95(Ct)</t>
  </si>
  <si>
    <t>Kẹp răng 01 bulon đấu công tơ; IPC35/95(1BL)</t>
  </si>
  <si>
    <t>3CN&amp;DC</t>
  </si>
  <si>
    <t>2CN&amp;DC</t>
  </si>
  <si>
    <t>8CN&amp;DC</t>
  </si>
  <si>
    <t>5CN&amp;DC</t>
  </si>
  <si>
    <t>4CN&amp;DC</t>
  </si>
  <si>
    <t>Chi niêm &amp; Dây chì</t>
  </si>
  <si>
    <t>CN&amp;DC</t>
  </si>
  <si>
    <t>2ĐT,KĐ-1</t>
  </si>
  <si>
    <t>4ĐT,KĐ-1</t>
  </si>
  <si>
    <t>ĐT,KĐ-1</t>
  </si>
  <si>
    <t>Đai thép và khoá đai (20mm)</t>
  </si>
  <si>
    <t>Xà HX-1P</t>
  </si>
  <si>
    <t>[SO-0,4KV]</t>
  </si>
  <si>
    <t>4[RPC1]</t>
  </si>
  <si>
    <t>8[RPC1]</t>
  </si>
  <si>
    <t>Kẹp răng thu hồi (Ctơ)</t>
  </si>
  <si>
    <t>[RPC1]</t>
  </si>
  <si>
    <t>[2AV50]</t>
  </si>
  <si>
    <t>[AV50]</t>
  </si>
  <si>
    <t>T118N-477KRN cáp 3 x95 +1×70</t>
  </si>
  <si>
    <t>T269N cáp cáp M 70 và M50</t>
  </si>
  <si>
    <t>T8N cáp 4 sợi rời 3 sợi 70 một sợi 50</t>
  </si>
  <si>
    <t>T9N cáp Hai sợi một sợi abc70 với sợi 95  hai sợi nguồn nhôm</t>
  </si>
  <si>
    <t>T32N 475KRN</t>
  </si>
  <si>
    <t>T10N(475EKA) đã Hoán đổi từ T11N san</t>
  </si>
  <si>
    <t>Dây sử dụng lại</t>
  </si>
  <si>
    <t>Cột TA néo góc _ Hiện có</t>
  </si>
  <si>
    <t>Cột TA đỡ thẳng_ Hiện có</t>
  </si>
  <si>
    <t>Cột TA đỡ góc _ Hiện có</t>
  </si>
  <si>
    <t>Cột TA néo góc_ Hiện có</t>
  </si>
  <si>
    <t>Cột TA néo thẳng_ Hiện có</t>
  </si>
  <si>
    <t>Cột cuối</t>
  </si>
  <si>
    <t>Dây XLPE- As70-12,7/24kV</t>
  </si>
  <si>
    <t>KĐR-70 + CĐR</t>
  </si>
  <si>
    <r>
      <t>Cáp đồng bọc hạ thế đơn pha M35 mm</t>
    </r>
    <r>
      <rPr>
        <vertAlign val="superscript"/>
        <sz val="13"/>
        <rFont val="Times New Roman"/>
        <family val="1"/>
      </rPr>
      <t>2</t>
    </r>
  </si>
  <si>
    <t>CV-35</t>
  </si>
  <si>
    <t xml:space="preserve">T51N (ĐD474T2.KBU) </t>
  </si>
  <si>
    <t>XDM</t>
  </si>
  <si>
    <t>160kVA</t>
  </si>
  <si>
    <t>T63N(ĐD474T2.KBU)</t>
  </si>
  <si>
    <t>T218N(ĐD472KRN)</t>
  </si>
  <si>
    <t>T22N(ĐD472KRN)</t>
  </si>
  <si>
    <t>T23N và T24N (ĐD477EKA)</t>
  </si>
  <si>
    <t>T9N(ĐD474KRN)</t>
  </si>
  <si>
    <t>NDL</t>
  </si>
  <si>
    <t>250kVA</t>
  </si>
  <si>
    <t>T32N(ĐD475KRN)</t>
  </si>
  <si>
    <t>T160N(ĐD474KRN)</t>
  </si>
  <si>
    <t xml:space="preserve">T164N&amp;T267N </t>
  </si>
  <si>
    <t>T95N, T96N(ĐD477KRN)</t>
  </si>
  <si>
    <t>T8N(ĐD473KRN)</t>
  </si>
  <si>
    <t>100kVA</t>
  </si>
  <si>
    <t>T52N(ĐD474T2.KBU)</t>
  </si>
  <si>
    <t>T10N(ĐD475EKA)</t>
  </si>
  <si>
    <t>T269N(ĐD474KRN)</t>
  </si>
  <si>
    <t>T123N(ĐD477KRN)</t>
  </si>
  <si>
    <t>T118N(ĐD477KRN)</t>
  </si>
  <si>
    <t>T301NA(ĐD475KRN)</t>
  </si>
  <si>
    <t>T46N-ĐD475KRN</t>
  </si>
  <si>
    <t>T378NA(ĐD474KRN)</t>
  </si>
  <si>
    <t>NDL CQT T9N
(ĐD474KRN)</t>
  </si>
  <si>
    <t>XDM TBA T242N
(ĐD474KRN)</t>
  </si>
  <si>
    <t>T242N(ĐD474KRN)</t>
  </si>
  <si>
    <t>Cột TA néo cuối T242NA(ĐD474KRN)-XDM</t>
  </si>
  <si>
    <t>TĐS3P-TH</t>
  </si>
  <si>
    <t>Cáp vặn xoắn ABC4x70</t>
  </si>
  <si>
    <t>ABC-4x70-TH</t>
  </si>
  <si>
    <t>MCCB250-TH</t>
  </si>
  <si>
    <t>CV-185</t>
  </si>
  <si>
    <t>Đầu cốt đồng SC185</t>
  </si>
  <si>
    <t>SC-185</t>
  </si>
  <si>
    <t>MCCB200-LĐL</t>
  </si>
  <si>
    <t>MCCB150-LĐL</t>
  </si>
  <si>
    <t>Dây chì 3K</t>
  </si>
  <si>
    <t>DC-3</t>
  </si>
  <si>
    <t>Cáp đồng bọc 3 pha MV(3x95+1x70)</t>
  </si>
  <si>
    <t>M(3x95+1x70)-TH</t>
  </si>
  <si>
    <t>M(3x95+1x70)-LĐL</t>
  </si>
  <si>
    <t>[CV-70]-LĐL</t>
  </si>
  <si>
    <t>XDM nhánh trung áp đoạn từ trụ 54/83/27/5 đến trụ 54/83/39/1</t>
  </si>
  <si>
    <t>XDM nhánh trung áp đoạn từ trụ 54/83/39/15 đến trụ 54/83/61(ĐD474T2.KBU)</t>
  </si>
  <si>
    <t>54/83/27/5AB</t>
  </si>
  <si>
    <t>54/83/27/5/3</t>
  </si>
  <si>
    <t>54/83/27/5/4</t>
  </si>
  <si>
    <t>54/83/27/5/7</t>
  </si>
  <si>
    <t>54/83/27/5/8</t>
  </si>
  <si>
    <t>54/83/27/5/11</t>
  </si>
  <si>
    <t>54/83/27/5/12</t>
  </si>
  <si>
    <t>Cột TA néo thẳng _XDM</t>
  </si>
  <si>
    <t>54/83/39/1</t>
  </si>
  <si>
    <t>Đấu nối tại Cột TA đỡ thẳng_ Hiện có</t>
  </si>
  <si>
    <t>Cột TA đỡ thẳng _XDM</t>
  </si>
  <si>
    <t>54/83/27/5/13AB</t>
  </si>
  <si>
    <t>XDM nhánh trung áp đoạn từ trụ 54/83/39/15 đến trụ 54/83/61</t>
  </si>
  <si>
    <t>54/83/39/15AB</t>
  </si>
  <si>
    <t>54/83/39/16AB</t>
  </si>
  <si>
    <t>54/83/39/17</t>
  </si>
  <si>
    <t>54/83/39/18</t>
  </si>
  <si>
    <t>54/83/39/19</t>
  </si>
  <si>
    <t>54/83/39/20AB</t>
  </si>
  <si>
    <t>54/83/39/23AB</t>
  </si>
  <si>
    <t>54/83/61</t>
  </si>
  <si>
    <t>Đấu nối tại TBA T352N(474T2.KBU)_Hiện có</t>
  </si>
  <si>
    <t>Đấu nối tại TBA T70N(474T2.KBU)_Hiện có</t>
  </si>
  <si>
    <t>Đấu nối tại TBA T156N(474T2.KBU)_Hiện có</t>
  </si>
  <si>
    <t>54/83/39/21</t>
  </si>
  <si>
    <t>54/83/39/22</t>
  </si>
  <si>
    <t>1C</t>
  </si>
  <si>
    <t>1B</t>
  </si>
  <si>
    <t>KR95/240</t>
  </si>
  <si>
    <t>6KR95/240</t>
  </si>
  <si>
    <t>Cụm đấu rẽ nhánh nhánh cho dây trần; CĐR-AC240</t>
  </si>
  <si>
    <t>CĐR-AC240</t>
  </si>
  <si>
    <t>KĐR-A240</t>
  </si>
  <si>
    <t>Kẹp đấu rẽ nhánh nhánh cho dây bọc; KĐR-A240</t>
  </si>
  <si>
    <t>KN240</t>
  </si>
  <si>
    <t>SB</t>
  </si>
  <si>
    <t>KCC-AC240</t>
  </si>
  <si>
    <t>[XLPE-AC70]-TH</t>
  </si>
  <si>
    <t>3[KN70]</t>
  </si>
  <si>
    <t>[KN70]</t>
  </si>
  <si>
    <t>Khóa néo dây tiết diện 70mm2</t>
  </si>
  <si>
    <t>6[KN70]</t>
  </si>
  <si>
    <t>Kẹp cáp 3 bu lông AC 3.240 (đấu quả trám)</t>
  </si>
  <si>
    <t>12[KCC-AC70]</t>
  </si>
  <si>
    <t>[KCC-AC70]</t>
  </si>
  <si>
    <t>Kẹp cáp nhôm tiết diện 70mm2 (đấu nối)</t>
  </si>
  <si>
    <t>[KC-70]</t>
  </si>
  <si>
    <t>3[KC-70]</t>
  </si>
  <si>
    <t>Giáp níu dây bọc 240mm2</t>
  </si>
  <si>
    <t>GN-AC-240</t>
  </si>
  <si>
    <t>Giáp níu buộc cổ sứ cho dây tiết diệt 185mm2-240mm2</t>
  </si>
  <si>
    <t>GNCS-240</t>
  </si>
  <si>
    <t>6XLPE/As-240</t>
  </si>
  <si>
    <t>PC.I14-8,5</t>
  </si>
  <si>
    <t>Bổ sung 138 hệ thống tiếp địa LR-4</t>
  </si>
  <si>
    <t>207A/19/5</t>
  </si>
  <si>
    <t>233/3</t>
  </si>
  <si>
    <t>255/17/12</t>
  </si>
  <si>
    <t>157/45</t>
  </si>
  <si>
    <t>255/17/15</t>
  </si>
  <si>
    <t>255/17/20</t>
  </si>
  <si>
    <t>255/17/30</t>
  </si>
  <si>
    <t>255/17/32/5</t>
  </si>
  <si>
    <t>255/17/35</t>
  </si>
  <si>
    <t>255/17/38</t>
  </si>
  <si>
    <t>255/17/9</t>
  </si>
  <si>
    <t>261A</t>
  </si>
  <si>
    <t>54/26/29/35/16</t>
  </si>
  <si>
    <t>54/26/29/35/20</t>
  </si>
  <si>
    <t>54/26/29/35/28</t>
  </si>
  <si>
    <t>54/26/29/35/34</t>
  </si>
  <si>
    <t>54/26/29/39</t>
  </si>
  <si>
    <t>54/26/29/64A</t>
  </si>
  <si>
    <t>54/83/17/5/4</t>
  </si>
  <si>
    <t>54/83/27/2</t>
  </si>
  <si>
    <t>54/83/39/6</t>
  </si>
  <si>
    <t>54/83/46/23</t>
  </si>
  <si>
    <t>54/83/46/31</t>
  </si>
  <si>
    <t>54/83/46/43</t>
  </si>
  <si>
    <t>54/83/46/48</t>
  </si>
  <si>
    <t>96A</t>
  </si>
  <si>
    <t>ĐD475EKA</t>
  </si>
  <si>
    <t>ĐD477EKA</t>
  </si>
  <si>
    <t>g</t>
  </si>
  <si>
    <t>194/30</t>
  </si>
  <si>
    <t>196/5</t>
  </si>
  <si>
    <t>199/30</t>
  </si>
  <si>
    <t>215/15</t>
  </si>
  <si>
    <t>215/18</t>
  </si>
  <si>
    <t>229/7/5</t>
  </si>
  <si>
    <t>229/7/9</t>
  </si>
  <si>
    <t>262/10/2</t>
  </si>
  <si>
    <t>262/21</t>
  </si>
  <si>
    <t>262/29</t>
  </si>
  <si>
    <t>302/27</t>
  </si>
  <si>
    <t>395/43</t>
  </si>
  <si>
    <t>395/47</t>
  </si>
  <si>
    <t>418/112</t>
  </si>
  <si>
    <t>418/137</t>
  </si>
  <si>
    <t>418/23</t>
  </si>
  <si>
    <t>418/57</t>
  </si>
  <si>
    <t>418/80/3</t>
  </si>
  <si>
    <t>418/80/6</t>
  </si>
  <si>
    <t>418/86</t>
  </si>
  <si>
    <t>Trồng xen 24 trụ BTLT 12m</t>
  </si>
  <si>
    <t>Biển số cột</t>
  </si>
  <si>
    <t>54/34-1</t>
  </si>
  <si>
    <t>Cột bê tông ly tâm ƯL LT 8,4</t>
  </si>
  <si>
    <t>[TK50]</t>
  </si>
  <si>
    <t>5[TK50]</t>
  </si>
  <si>
    <t>Kẹp răng đấu nối Công tơ điện</t>
  </si>
  <si>
    <t>[pc1]</t>
  </si>
  <si>
    <t>Cáp nhôm bọc vặn xoắn 0,6kV ABC 4x95 mm2 _ SDL</t>
  </si>
  <si>
    <t>Bu lông móc; BLM-16x250_SDL</t>
  </si>
  <si>
    <t>Kẹp treo cáp ABC 95mm2_SDL</t>
  </si>
  <si>
    <t>Hộp công tơ 3 pha Composite</t>
  </si>
  <si>
    <t>Hộp 4 công tơ 1 pha Composite</t>
  </si>
  <si>
    <t>Hộp 1 công tơ 1 pha Composite</t>
  </si>
  <si>
    <t>Cáp lắp đặt công tơ điện</t>
  </si>
  <si>
    <t>(2x25)</t>
  </si>
  <si>
    <t>Kẹp răng lắp đặt công tơ điện</t>
  </si>
  <si>
    <t>2ĐT-1</t>
  </si>
  <si>
    <t>4ĐT-1</t>
  </si>
  <si>
    <t>6ĐT-1</t>
  </si>
  <si>
    <t>8ĐT-1</t>
  </si>
  <si>
    <t>PC.I12-5,4-TC</t>
  </si>
  <si>
    <t>ĐT-10T</t>
  </si>
  <si>
    <t>Xà đỡ thẳng lệch cột BTLT dây bọc; ĐT-10T</t>
  </si>
  <si>
    <t>NGN</t>
  </si>
  <si>
    <t>Xà néo góc lệch cột BTLT; NGN</t>
  </si>
  <si>
    <t>NĐ-D-10T</t>
  </si>
  <si>
    <t>Xà néo góc lệch cột BTLT đôi dọc dây bọc; NĐ-D-10T</t>
  </si>
  <si>
    <t>NĐ-N-10T</t>
  </si>
  <si>
    <t>Xà néo góc lệch cột BTLT đôi ngang dây bọc; NĐ-N-10T</t>
  </si>
  <si>
    <t>Kẹp đấu rẽ nhánh nhánh cho dây bọc; KĐR-A70</t>
  </si>
  <si>
    <t>Cột TA TBA-T24N-đấu nối (đi độc lập)</t>
  </si>
  <si>
    <t>Cột TA néo góc -XDM (đi độc lập)</t>
  </si>
  <si>
    <t>Cột TA đỡ thẳng-XDM (đi độc lập)</t>
  </si>
  <si>
    <t>Cột TA đỡ góc- XDM (đi độc lập)</t>
  </si>
  <si>
    <t>Cột TA TBA-T9N-đấu nối (đi độc lập)</t>
  </si>
  <si>
    <t>XDM đường dây TA và TBA T160NA
(ĐD474KRN)</t>
  </si>
  <si>
    <t>Cột TA -đấu nối  (đi độc lập)</t>
  </si>
  <si>
    <t>Cột TA đỡ thẳng-XDM  (đi độc lập)</t>
  </si>
  <si>
    <t>Cột TA néo góc -XDM  (đi độc lập)</t>
  </si>
  <si>
    <t>6ACSR-240/32</t>
  </si>
  <si>
    <t>Móng trụ bê tông ly tâm; TN-1,8(12)</t>
  </si>
  <si>
    <t>PC.I-8.5-3.0</t>
  </si>
  <si>
    <t>ABC(4x95)-SDL</t>
  </si>
  <si>
    <t>Xà đỡ thẳng cột BTLT; ĐT-10T</t>
  </si>
  <si>
    <t>XTG-10-12M</t>
  </si>
  <si>
    <t>XTG-14M</t>
  </si>
  <si>
    <t>Tiếp địa LR-32</t>
  </si>
  <si>
    <t>LR-32</t>
  </si>
  <si>
    <t>Cột TA-TBA (T218NA-XDM)</t>
  </si>
  <si>
    <t>Công trình: Cải tạo lưới điện để đảm bảo vận hành an toàn khu vực Đội QLĐ Krông Năng tỉnh Đăk Lăk năm 2026</t>
  </si>
  <si>
    <t>[XNA-2]</t>
  </si>
  <si>
    <t>[XA-2]</t>
  </si>
  <si>
    <t>3[SCTT]</t>
  </si>
  <si>
    <t>[XA-1]</t>
  </si>
  <si>
    <t>3[SĐ24]</t>
  </si>
  <si>
    <t>6[SĐ24]</t>
  </si>
  <si>
    <t>[SĐ24]</t>
  </si>
  <si>
    <t>[SCTT]</t>
  </si>
  <si>
    <t>50kVA</t>
  </si>
  <si>
    <t>XDM TBA san tải  T52NA
(ĐD474T2.KBU)</t>
  </si>
  <si>
    <t>NDL TBA san tải  T52N
(ĐD474T2.KBU)</t>
  </si>
  <si>
    <t>CNDL</t>
  </si>
  <si>
    <t>SNDL</t>
  </si>
  <si>
    <t>Stt</t>
  </si>
  <si>
    <t>Tên trạm biến áp</t>
  </si>
  <si>
    <t>Nội dung</t>
  </si>
  <si>
    <t>Ghi chú:</t>
  </si>
  <si>
    <t>MBA</t>
  </si>
  <si>
    <t>250kVA-22/0,4kV: Mua mới: 04 máy</t>
  </si>
  <si>
    <t>160kVA-22/0,4kV: Mua mới: 10 máy</t>
  </si>
  <si>
    <t>160kVA-22/0,4kV: Sử dụng lại: 04 máy</t>
  </si>
  <si>
    <t>100kVA-22/0,4kV: Sử dụng lại: 03 máy</t>
  </si>
  <si>
    <t>50kVA-22/0,4kV: Thu hồi nhập khoi: 01 máy</t>
  </si>
  <si>
    <t>Sử dụng lại</t>
  </si>
  <si>
    <t>Lắp mới</t>
  </si>
  <si>
    <t>Cột TA trồng chèn (XDM)</t>
  </si>
  <si>
    <t>N5/14</t>
  </si>
  <si>
    <t>Cột TA néo cuối T46NA-XDM</t>
  </si>
  <si>
    <t>54/83/27/1</t>
  </si>
  <si>
    <t>54/83/27/3</t>
  </si>
  <si>
    <t>54/83/27/4</t>
  </si>
  <si>
    <t>Thu hồi từ trụ 54/83/27 đến trụ 54/83/33</t>
  </si>
  <si>
    <t>54/83/27/1A</t>
  </si>
  <si>
    <t>54/83/27/2A</t>
  </si>
  <si>
    <t>54/83/27/3A</t>
  </si>
  <si>
    <t>54/83/27/4A</t>
  </si>
  <si>
    <t>54/83/18A</t>
  </si>
  <si>
    <t>54/83/39/2</t>
  </si>
  <si>
    <t>54/83/39/3</t>
  </si>
  <si>
    <t>54/83/39/4</t>
  </si>
  <si>
    <t>54/83/39/5</t>
  </si>
  <si>
    <t>54/83/39/7</t>
  </si>
  <si>
    <t>54/83/39/8</t>
  </si>
  <si>
    <t>54/83/39/9</t>
  </si>
  <si>
    <t>54/83/39/10</t>
  </si>
  <si>
    <t>54/83/39/11</t>
  </si>
  <si>
    <t>54/83/39/12</t>
  </si>
  <si>
    <t>54/83/39/13</t>
  </si>
  <si>
    <t>54/83/39/14</t>
  </si>
  <si>
    <t>54/83/39/15</t>
  </si>
  <si>
    <t>54/83/27/5/1</t>
  </si>
  <si>
    <t>54/83/27/5/2AB</t>
  </si>
  <si>
    <t>54/83/27/5/5</t>
  </si>
  <si>
    <t>54/83/27/5/6AB</t>
  </si>
  <si>
    <t>54/83/27/5/9</t>
  </si>
  <si>
    <t>54/83/27/5/10AB</t>
  </si>
  <si>
    <t>Thu hồi nhánh trung áp đoạn từ trụ 54/83/27 đến trụ 54/83/33</t>
  </si>
  <si>
    <t>Cột bê tông ly tâm ƯL LT 10,5</t>
  </si>
  <si>
    <t>[LT-10,5]-TH</t>
  </si>
  <si>
    <t>XDM nhánh trung áp đoạn từ trụ 54/83/27/5AB đến trụ 54/83/39(ĐD474T2.KBU)</t>
  </si>
  <si>
    <t>HẠ ÁP</t>
  </si>
  <si>
    <t>XDM HẠ ÁP</t>
  </si>
  <si>
    <t>KÉO THÊ TẦNG DÂY</t>
  </si>
  <si>
    <t>THAY CỘT</t>
  </si>
  <si>
    <t>T51</t>
  </si>
  <si>
    <t>Đi trung</t>
  </si>
  <si>
    <t>Đi riêng</t>
  </si>
  <si>
    <t>T24</t>
  </si>
  <si>
    <t>T242&amp;T9</t>
  </si>
  <si>
    <t>T164&amp;T267</t>
  </si>
  <si>
    <t>T301</t>
  </si>
  <si>
    <t>T378</t>
  </si>
  <si>
    <t>Cải tạo</t>
  </si>
  <si>
    <t xml:space="preserve"> - Đi chung</t>
  </si>
  <si>
    <t xml:space="preserve"> - Đi riêng</t>
  </si>
  <si>
    <t>Căng lại dây dẫn</t>
  </si>
  <si>
    <t>Địa điểm xây dựng
(Xã/phường)</t>
  </si>
  <si>
    <t xml:space="preserve">Xã Krông Năng </t>
  </si>
  <si>
    <t>Điểm đầu</t>
  </si>
  <si>
    <t>Điểm cuối</t>
  </si>
  <si>
    <t>XLPE-240mm2</t>
  </si>
  <si>
    <t>Khu vực Đội quản lý điện Krông Năng quản lý</t>
  </si>
  <si>
    <t>XLPE-70mm2</t>
  </si>
  <si>
    <t xml:space="preserve"> </t>
  </si>
  <si>
    <t>ABC 4x95</t>
  </si>
  <si>
    <t>ABC 4x70</t>
  </si>
  <si>
    <t>ABC 4x120</t>
  </si>
  <si>
    <t>AC-120</t>
  </si>
  <si>
    <t>TBA XDM</t>
  </si>
  <si>
    <t>kVA
(SDL)</t>
  </si>
  <si>
    <t>kVA
(Sau NCS - SDL)</t>
  </si>
  <si>
    <t>Cấy TBA san tải  T301NA (ĐD475KRN)</t>
  </si>
  <si>
    <t>Cấy TBA san tải  T46NA (ĐD475KRN)</t>
  </si>
  <si>
    <t>Cấy TBA san tải  T378 (ĐD474KRN)</t>
  </si>
  <si>
    <t>Xã Dliê Ya</t>
  </si>
  <si>
    <t>CT20</t>
  </si>
  <si>
    <t>Xã Tam Giang</t>
  </si>
  <si>
    <t>MS4</t>
  </si>
  <si>
    <t>Cột thép 12,1M (thay cột BTLT10,5m HC)</t>
  </si>
  <si>
    <t>Cột TA néo góc (thu hồi)</t>
  </si>
  <si>
    <t>Cột TA néo góc (Thu hồi)</t>
  </si>
  <si>
    <t>CS12,1M</t>
  </si>
  <si>
    <t>Cột sắt 12,1m; CS-12,1</t>
  </si>
  <si>
    <t>Móng cột sắt 12,1m; MS-4</t>
  </si>
  <si>
    <t>[XNA-22]</t>
  </si>
  <si>
    <t>6[SCTT]</t>
  </si>
  <si>
    <t>2</t>
  </si>
  <si>
    <t>XDM hạ áp từ cột TA 135/61AB(XDM) đến cột HA N1/12AB (XDM)</t>
  </si>
  <si>
    <t>5A</t>
  </si>
  <si>
    <t>56/26/48/8</t>
  </si>
  <si>
    <t>56/26/48/8/1AB</t>
  </si>
  <si>
    <t>XDM đường dây TA và TBA T63NA
(ĐD474T2.KBU)</t>
  </si>
  <si>
    <t>XNA-2</t>
  </si>
  <si>
    <t>Cột TA néo cuối T63NA -XDM</t>
  </si>
  <si>
    <t xml:space="preserve">Thay dây AC70 từ trụ 54/82 đến 54/82/15ĐD474T2.KBU để liên lạc với ĐD XDM </t>
  </si>
  <si>
    <r>
      <t>Ghi chú</t>
    </r>
    <r>
      <rPr>
        <b/>
        <i/>
        <sz val="10"/>
        <rFont val="Times New Roman"/>
        <family val="1"/>
      </rPr>
      <t>: Số liệu trong ngoặc […] là giữ nguyên; số liệu có dấu "*" là thu hồi sử dụng lại.</t>
    </r>
  </si>
  <si>
    <r>
      <t>Cáp đồng bọc hạ thế đơn pha M185 mm</t>
    </r>
    <r>
      <rPr>
        <vertAlign val="superscript"/>
        <sz val="13"/>
        <rFont val="Times New Roman"/>
        <family val="1"/>
      </rPr>
      <t>2</t>
    </r>
  </si>
  <si>
    <t xml:space="preserve">III. PHẦN VTTB THÁO GỠ, LẮP ĐẶT LẠI </t>
  </si>
  <si>
    <t>IV. PHẦN DI DỜI CÔNG TƠ</t>
  </si>
  <si>
    <t>Hộp</t>
  </si>
  <si>
    <t>VẬT TƯ SỬ DỤNG LẠI</t>
  </si>
  <si>
    <t>VẬT TƯ THU HỒI</t>
  </si>
  <si>
    <t>bộ 3 cái</t>
  </si>
  <si>
    <t>Xà néo góc cột BTLT XNA-1</t>
  </si>
  <si>
    <t>ĐGĐ-10T</t>
  </si>
  <si>
    <t>1.1</t>
  </si>
  <si>
    <t>1.2</t>
  </si>
  <si>
    <t>XLPE-240mm2 và AC-240mm2</t>
  </si>
  <si>
    <t>4.1</t>
  </si>
  <si>
    <t>4.2</t>
  </si>
  <si>
    <t>4.3</t>
  </si>
  <si>
    <t>4.4</t>
  </si>
  <si>
    <t>4.5</t>
  </si>
  <si>
    <t>5.1</t>
  </si>
  <si>
    <t>4.6</t>
  </si>
  <si>
    <t>5.2</t>
  </si>
  <si>
    <t>8.1</t>
  </si>
  <si>
    <t>8.2</t>
  </si>
  <si>
    <t>9.1</t>
  </si>
  <si>
    <t>9.2</t>
  </si>
  <si>
    <t>9.3</t>
  </si>
  <si>
    <t>11.1</t>
  </si>
  <si>
    <t>11.2</t>
  </si>
  <si>
    <t>3.1</t>
  </si>
  <si>
    <t>3.2</t>
  </si>
  <si>
    <t>12.1</t>
  </si>
  <si>
    <t>12.2</t>
  </si>
  <si>
    <t>Xã Ea Tam</t>
  </si>
  <si>
    <t>PHỤ LỤC QUY MÔ CÔNG TRÌNH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</si>
</sst>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1">
    <numFmt numFmtId="41" formatCode="_-* #,##0_-;\-* #,##0_-;_-* &quot;-&quot;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\ _₫_-;\-* #,##0.00\ _₫_-;_-* &quot;-&quot;??\ _₫_-;_-@_-"/>
    <numFmt numFmtId="168" formatCode="_-* #,##0_-;\-* #,##0_-;_-* &quot;-&quot;??_-;_-@_-"/>
    <numFmt numFmtId="169" formatCode="0.000"/>
    <numFmt numFmtId="170" formatCode="_(* #,##0.0_);_(* \(#,##0.0\);_(* &quot;-&quot;?_);_(@_)"/>
    <numFmt numFmtId="171" formatCode="_-&quot;£&quot;* #,##0_-;\-&quot;£&quot;* #,##0_-;_-&quot;£&quot;* &quot;-&quot;_-;_-@_-"/>
    <numFmt numFmtId="172" formatCode="_-&quot;£&quot;* #,##0.00_-;\-&quot;£&quot;* #,##0.00_-;_-&quot;£&quot;* &quot;-&quot;??_-;_-@_-"/>
    <numFmt numFmtId="173" formatCode="0.0000"/>
    <numFmt numFmtId="174" formatCode="0##,###.00"/>
    <numFmt numFmtId="175" formatCode="\$#,##0\ ;\(\$#,##0\)"/>
    <numFmt numFmtId="176" formatCode="&quot;\&quot;#,##0;[Red]&quot;\&quot;&quot;\&quot;\-#,##0"/>
    <numFmt numFmtId="177" formatCode="&quot;\&quot;#,##0.00;[Red]&quot;\&quot;&quot;\&quot;&quot;\&quot;&quot;\&quot;&quot;\&quot;&quot;\&quot;\-#,##0.00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(* #,##0.0_);_(* \(#,##0.0\);_(* &quot;-&quot;??_);_(@_)"/>
    <numFmt numFmtId="182" formatCode="_(* #,##0_);_(* \(#,##0\);_(* &quot;-&quot;??_);_(@_)"/>
    <numFmt numFmtId="183" formatCode="_(* #,##0.000_);_(* \(#,##0.000\);_(* &quot;-&quot;??_);_(@_)"/>
    <numFmt numFmtId="184" formatCode="_ * #,##0.00_)\ _$_ ;_ * \(#,##0.00\)\ _$_ ;_ * &quot;-&quot;??_)\ _$_ ;_ @_ "/>
    <numFmt numFmtId="185" formatCode="#,##0.0"/>
    <numFmt numFmtId="186" formatCode="_ * #,##0.00_)_d_ ;_ * \(#,##0.00\)_d_ ;_ * &quot;-&quot;??_)_d_ ;_ @_ "/>
    <numFmt numFmtId="187" formatCode="#,##0.0000"/>
    <numFmt numFmtId="188" formatCode="#,##0\ &quot;F&quot;;[Red]\-#,##0\ &quot;F&quot;"/>
    <numFmt numFmtId="189" formatCode="#,##0.00\ &quot;F&quot;;\-#,##0.00\ &quot;F&quot;"/>
    <numFmt numFmtId="190" formatCode="#,##0.00\ &quot;F&quot;;[Red]\-#,##0.00\ &quot;F&quot;"/>
    <numFmt numFmtId="191" formatCode="_-* #,##0\ &quot;F&quot;_-;\-* #,##0\ &quot;F&quot;_-;_-* &quot;-&quot;\ &quot;F&quot;_-;_-@_-"/>
    <numFmt numFmtId="192" formatCode="_-&quot;$&quot;* #,##0.00_-;\-&quot;$&quot;* #,##0.00_-;_-&quot;$&quot;* &quot;-&quot;??_-;_-@_-"/>
    <numFmt numFmtId="193" formatCode="_ * #,##0_)\ &quot;$&quot;_ ;_ * \(#,##0\)\ &quot;$&quot;_ ;_ * &quot;-&quot;_)\ &quot;$&quot;_ ;_ @_ "/>
    <numFmt numFmtId="194" formatCode="_ * #,##0_)\ _$_ ;_ * \(#,##0\)\ _$_ ;_ * &quot;-&quot;_)\ _$_ ;_ @_ "/>
    <numFmt numFmtId="195" formatCode="#,##0\ &quot;F&quot;;\-#,##0\ &quot;F&quot;"/>
    <numFmt numFmtId="196" formatCode="&quot;£&quot;#,##0;\-&quot;£&quot;#,##0"/>
    <numFmt numFmtId="197" formatCode="_-* #,##0\ _k_r_-;\-* #,##0\ _k_r_-;_-* &quot;-&quot;\ _k_r_-;_-@_-"/>
    <numFmt numFmtId="198" formatCode="&quot;$&quot;#,##0;[Red]\-&quot;$&quot;#,##0"/>
    <numFmt numFmtId="199" formatCode="&quot;$&quot;#,##0;\-&quot;$&quot;#,##0"/>
    <numFmt numFmtId="200" formatCode="_-* #,##0.000\ _F_-;\-* #,##0.000\ _F_-;_-* &quot;-&quot;??\ _F_-;_-@_-"/>
    <numFmt numFmtId="201" formatCode="#,##0.0000;[Red]#,##0.0000"/>
    <numFmt numFmtId="202" formatCode="#,##0&quot;â&quot;;\-#,##0&quot;â&quot;"/>
    <numFmt numFmtId="203" formatCode="_-* #,##0.000_â_-;\-* #,##0.000_â_-;_-* &quot;-&quot;???_â_-;_-@_-"/>
    <numFmt numFmtId="204" formatCode=";;;"/>
    <numFmt numFmtId="205" formatCode="&quot;L.&quot;\ #,##0;[Red]\-&quot;L.&quot;\ #,##0"/>
    <numFmt numFmtId="206" formatCode="&quot;L.&quot;\ #,##0.00;[Red]\-&quot;L.&quot;\ #,##0.00"/>
    <numFmt numFmtId="207" formatCode="_ * #,##0_)_L_._ ;_ * \(#,##0\)_L_._ ;_ * &quot;-&quot;_)_L_._ ;_ @_ "/>
    <numFmt numFmtId="208" formatCode="0.000_);\(0.000\)"/>
    <numFmt numFmtId="209" formatCode="_-* #,##0.0_-;\-* #,##0.0_-;_-* &quot;-&quot;??_-;_-@_-"/>
    <numFmt numFmtId="210" formatCode="_-* #,##0.0000\ _F_-;\-* #,##0.0000\ _F_-;_-* &quot;-&quot;??\ _F_-;_-@_-"/>
    <numFmt numFmtId="211" formatCode="0.00_)"/>
    <numFmt numFmtId="212" formatCode="_-* #,##0\ _F_-;\-* #,##0\ _F_-;_-* &quot;-&quot;\ _F_-;_-@_-"/>
    <numFmt numFmtId="213" formatCode="_-* #,##0.00\ &quot;F&quot;_-;\-* #,##0.00\ &quot;F&quot;_-;_-* &quot;-&quot;??\ &quot;F&quot;_-;_-@_-"/>
    <numFmt numFmtId="214" formatCode="&quot;£&quot;#,##0.00;\-&quot;£&quot;#,##0.00"/>
    <numFmt numFmtId="215" formatCode="#,##0.00\ \ "/>
    <numFmt numFmtId="216" formatCode="#,##0.00\ \ \ \ "/>
    <numFmt numFmtId="217" formatCode="_-&quot;€&quot;* #,##0_-;\-&quot;€&quot;* #,##0_-;_-&quot;€&quot;* &quot;-&quot;_-;_-@_-"/>
    <numFmt numFmtId="218" formatCode="_-* #,##0\ &quot;ñ&quot;_-;\-* #,##0\ &quot;ñ&quot;_-;_-* &quot;-&quot;\ &quot;ñ&quot;_-;_-@_-"/>
    <numFmt numFmtId="219" formatCode="_-* #,##0\ _ñ_-;\-* #,##0\ _ñ_-;_-* &quot;-&quot;\ _ñ_-;_-@_-"/>
    <numFmt numFmtId="220" formatCode="_-* #,##0.00\ _ñ_-;\-* #,##0.00\ _ñ_-;_-* &quot;-&quot;??\ _ñ_-;_-@_-"/>
    <numFmt numFmtId="221" formatCode="_-&quot;ñ&quot;* #,##0_-;\-&quot;ñ&quot;* #,##0_-;_-&quot;ñ&quot;* &quot;-&quot;_-;_-@_-"/>
    <numFmt numFmtId="222" formatCode="_(* #,##0_);_(* \(#,##0\);_(* &quot;-&quot;?_);_(@_)"/>
    <numFmt numFmtId="223" formatCode="0.0"/>
    <numFmt numFmtId="224" formatCode="_-* #,##0\ &quot;€&quot;_-;\-* #,##0\ &quot;€&quot;_-;_-* &quot;-&quot;\ &quot;€&quot;_-;_-@_-"/>
    <numFmt numFmtId="225" formatCode="\t0.00%"/>
    <numFmt numFmtId="226" formatCode="\t#\ ??/??"/>
    <numFmt numFmtId="227" formatCode="#,##0;\(#,##0\)"/>
    <numFmt numFmtId="228" formatCode="_-* #,##0.00\ _F_-;\-* #,##0.00\ _F_-;_-* &quot;-&quot;??\ _F_-;_-@_-"/>
    <numFmt numFmtId="229" formatCode="_-* #,##0.00_-;\-* #,##0.00_-;_-* &quot;-&quot;&quot;?&quot;&quot;?&quot;_-;_-@_-"/>
    <numFmt numFmtId="230" formatCode="_-* #,##0.00\ _F_-;\-* #,##0.00\ _F_-;_-* &quot;-&quot;&quot;?&quot;&quot;?&quot;\ _F_-;_-@_-"/>
    <numFmt numFmtId="231" formatCode="_-* #,##0.00\ _ñ_-;\-* #,##0.00\ _ñ_-;_-* &quot;-&quot;&quot;?&quot;&quot;?&quot;\ _ñ_-;_-@_-"/>
    <numFmt numFmtId="232" formatCode="_-* #,##0.00\ &quot;F&quot;_-;\-* #,##0.00\ &quot;F&quot;_-;_-* &quot;-&quot;&quot;?&quot;&quot;?&quot;\ &quot;F&quot;_-;_-@_-"/>
    <numFmt numFmtId="233" formatCode="_-* #,##0.0000\ _F_-;\-* #,##0.0000\ _F_-;_-* &quot;-&quot;&quot;?&quot;&quot;?&quot;\ _F_-;_-@_-"/>
    <numFmt numFmtId="234" formatCode="&quot;$&quot;\ #,##0;\-&quot;$&quot;\ #,##0"/>
    <numFmt numFmtId="235" formatCode="&quot;$&quot;\ #,##0;[Red]\-&quot;$&quot;\ #,##0"/>
    <numFmt numFmtId="236" formatCode="&quot;$&quot;\ #,##0.00;[Red]\-&quot;$&quot;\ #,##0.00"/>
    <numFmt numFmtId="237" formatCode="_-&quot;$&quot;\ * #,##0_-;\-&quot;$&quot;\ * #,##0_-;_-&quot;$&quot;\ * &quot;-&quot;_-;_-@_-"/>
    <numFmt numFmtId="238" formatCode="_-&quot;$&quot;\ * #,##0.00_-;\-&quot;$&quot;\ * #,##0.00_-;_-&quot;$&quot;\ * &quot;-&quot;??_-;_-@_-"/>
    <numFmt numFmtId="239" formatCode="#,##0;[Red]#,##0"/>
    <numFmt numFmtId="240" formatCode="&quot;\&quot;#,##0.00;\-&quot;\&quot;#,##0.00"/>
    <numFmt numFmtId="241" formatCode="&quot;ß&quot;\t#,##0_);\(&quot;ß&quot;\t#,##0\)"/>
    <numFmt numFmtId="242" formatCode="_(\ß* \t#,##0_);_(\ß* \(\t#,##0\);_(\ß* &quot;-&quot;_);_(@_)"/>
    <numFmt numFmtId="243" formatCode="_ * #,##0_ ;_ * \-#,##0_ ;_ * &quot;-&quot;_ ;_ @_ "/>
    <numFmt numFmtId="244" formatCode="_ * #,##0.00_ ;_ * \-#,##0.00_ ;_ * &quot;-&quot;??_ ;_ @_ "/>
    <numFmt numFmtId="245" formatCode="#,##0.0_);\(#,##0.0\)"/>
    <numFmt numFmtId="246" formatCode="0.0%;[Red]\(0.0%\)"/>
    <numFmt numFmtId="247" formatCode="0.0%;\(0.0%\)"/>
    <numFmt numFmtId="248" formatCode="_ &quot;\&quot;* #,##0_ ;_ &quot;\&quot;* \-#,##0_ ;_ &quot;\&quot;* &quot;-&quot;_ ;_ @_ "/>
    <numFmt numFmtId="249" formatCode="_ &quot;\&quot;* #,##0.00_ ;_ &quot;\&quot;* \-#,##0.00_ ;_ &quot;\&quot;* &quot;-&quot;??_ ;_ @_ "/>
    <numFmt numFmtId="250" formatCode="[$-1809]dd\ mmmm\ yyyy"/>
    <numFmt numFmtId="251" formatCode="#."/>
    <numFmt numFmtId="252" formatCode="General_)"/>
    <numFmt numFmtId="253" formatCode="&quot;¥&quot;#,##0;[Red]&quot;¥&quot;\-#,##0"/>
    <numFmt numFmtId="254" formatCode="_([$€-2]* #,##0.00_);_([$€-2]* \(#,##0.00\);_([$€-2]* &quot;-&quot;??_)"/>
    <numFmt numFmtId="255" formatCode="#,##0\ &quot;Rp&quot;_);\(#,##0\ &quot;Rp&quot;\)"/>
    <numFmt numFmtId="256" formatCode="#,##0\ &quot;$&quot;_);\(#,##0\ &quot;$&quot;\)"/>
    <numFmt numFmtId="257" formatCode="#,###"/>
    <numFmt numFmtId="258" formatCode="_-&quot;Rp&quot;* #,##0_-;\-&quot;Rp&quot;* #,##0_-;_-&quot;Rp&quot;* &quot;-&quot;_-;_-@_-"/>
    <numFmt numFmtId="259" formatCode="_-&quot;Rp&quot;* #,##0.00_-;\-&quot;Rp&quot;* #,##0.00_-;_-&quot;Rp&quot;* &quot;-&quot;??_-;_-@_-"/>
    <numFmt numFmtId="260" formatCode="_-* ###,0&quot;.&quot;00\ _F_B_-;\-* ###,0&quot;.&quot;00\ _F_B_-;_-* &quot;-&quot;??\ _F_B_-;_-@_-"/>
    <numFmt numFmtId="261" formatCode="##.##%"/>
    <numFmt numFmtId="262" formatCode="##,###.##"/>
    <numFmt numFmtId="263" formatCode="#0.##"/>
    <numFmt numFmtId="264" formatCode="##,##0%"/>
    <numFmt numFmtId="265" formatCode="#,###%"/>
    <numFmt numFmtId="266" formatCode="##.##"/>
    <numFmt numFmtId="267" formatCode="###,###"/>
    <numFmt numFmtId="268" formatCode="###.###"/>
    <numFmt numFmtId="269" formatCode="##,###.####"/>
    <numFmt numFmtId="270" formatCode="##,##0.##"/>
    <numFmt numFmtId="271" formatCode="0E+00;\趰"/>
    <numFmt numFmtId="272" formatCode="\£#,##0.00;&quot;-£&quot;#,##0.00"/>
    <numFmt numFmtId="273" formatCode="_-* #,##0.0000\ _F_-;\-* #,##0.0000\ _F_-;_-* \-??\ _F_-;_-@_-"/>
    <numFmt numFmtId="274" formatCode="_-* #,##0.00&quot; F&quot;_-;\-* #,##0.00&quot; F&quot;_-;_-* \-??&quot; F&quot;_-;_-@_-"/>
    <numFmt numFmtId="275" formatCode="_-* #,##0.00\ _F_-;\-* #,##0.00\ _F_-;_-* \-??\ _F_-;_-@_-"/>
    <numFmt numFmtId="276" formatCode="#,##0.00&quot; F&quot;;[Red]\-#,##0.00&quot; F&quot;"/>
    <numFmt numFmtId="277" formatCode="_-* #,##0&quot; F&quot;_-;\-* #,##0&quot; F&quot;_-;_-* &quot;- F&quot;_-;_-@_-"/>
    <numFmt numFmtId="278" formatCode="#,##0&quot; F&quot;;[Red]\-#,##0&quot; F&quot;"/>
    <numFmt numFmtId="279" formatCode="#,##0.00&quot; F&quot;;\-#,##0.00&quot; F&quot;"/>
    <numFmt numFmtId="280" formatCode="_(* #,##0.00_);_(* \(#,##0.00\);_(* &quot;-&quot;?_);_(@_)"/>
    <numFmt numFmtId="281" formatCode="_-* #,##0.000\ _₫_-;\-* #,##0.000\ _₫_-;_-* &quot;-&quot;??\ _₫_-;_-@_-"/>
    <numFmt numFmtId="282" formatCode="_-* #,##0.0_-;\-* #,##0.0_-;_-* &quot;-&quot;?_-;_-@_-"/>
  </numFmts>
  <fonts count="25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0"/>
      <name val="Arial"/>
      <family val="2"/>
      <charset val="163"/>
    </font>
    <font>
      <sz val="10"/>
      <color indexed="8"/>
      <name val="Arial"/>
      <family val="2"/>
      <charset val="163"/>
    </font>
    <font>
      <sz val="12"/>
      <name val=".VnTime"/>
      <family val="2"/>
    </font>
    <font>
      <sz val="9"/>
      <name val="ﾀﾞｯﾁ"/>
      <family val="3"/>
      <charset val="128"/>
    </font>
    <font>
      <sz val="10"/>
      <name val="Arial"/>
      <family val="2"/>
    </font>
    <font>
      <sz val="11"/>
      <name val="VNtimes new roman"/>
      <family val="2"/>
    </font>
    <font>
      <sz val="11"/>
      <name val="??"/>
      <family val="3"/>
      <charset val="129"/>
    </font>
    <font>
      <sz val="10"/>
      <name val=".VnTime"/>
      <family val="2"/>
    </font>
    <font>
      <sz val="10"/>
      <name val="MS Sans Serif"/>
      <family val="2"/>
    </font>
    <font>
      <sz val="10"/>
      <name val="VNI-Times"/>
    </font>
    <font>
      <sz val="12"/>
      <name val="VNI-Times"/>
    </font>
    <font>
      <sz val="11"/>
      <name val="–¾’©"/>
      <family val="1"/>
      <charset val="128"/>
    </font>
    <font>
      <b/>
      <u/>
      <sz val="14"/>
      <color indexed="8"/>
      <name val=".VnBook-AntiquaH"/>
      <family val="2"/>
    </font>
    <font>
      <sz val="16"/>
      <name val="VNarial"/>
      <family val="2"/>
    </font>
    <font>
      <b/>
      <i/>
      <sz val="10"/>
      <name val=".VnTimeH"/>
      <family val="2"/>
    </font>
    <font>
      <sz val="13"/>
      <name val="VNtimes new roman"/>
      <family val="2"/>
    </font>
    <font>
      <sz val="12"/>
      <name val="¹ÙÅÁÃ¼"/>
      <charset val="129"/>
    </font>
    <font>
      <i/>
      <sz val="12"/>
      <color indexed="8"/>
      <name val=".VnBook-AntiquaH"/>
      <family val="2"/>
    </font>
    <font>
      <sz val="14"/>
      <color indexed="8"/>
      <name val="Times New Roman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4"/>
      <color indexed="9"/>
      <name val="Times New Roman"/>
      <family val="2"/>
    </font>
    <font>
      <sz val="13"/>
      <name val=".VnTime"/>
      <family val="2"/>
    </font>
    <font>
      <sz val="12"/>
      <name val="¹UAAA¼"/>
      <family val="3"/>
      <charset val="129"/>
    </font>
    <font>
      <sz val="9"/>
      <name val="ＭＳ ゴシック"/>
      <family val="3"/>
      <charset val="128"/>
    </font>
    <font>
      <sz val="14"/>
      <color indexed="20"/>
      <name val="Times New Roman"/>
      <family val="2"/>
    </font>
    <font>
      <sz val="12"/>
      <name val="¹ÙÅÁÃ¼"/>
      <family val="1"/>
      <charset val="129"/>
    </font>
    <font>
      <b/>
      <sz val="14"/>
      <color indexed="10"/>
      <name val="Times New Roman"/>
      <family val="2"/>
    </font>
    <font>
      <b/>
      <sz val="10"/>
      <name val="Helv"/>
    </font>
    <font>
      <b/>
      <sz val="10"/>
      <name val="VNI-Helve-Condense"/>
    </font>
    <font>
      <b/>
      <sz val="14"/>
      <color indexed="9"/>
      <name val="Times New Roman"/>
      <family val="2"/>
    </font>
    <font>
      <sz val="11"/>
      <name val="VNbook-Antiqua"/>
      <family val="2"/>
    </font>
    <font>
      <i/>
      <sz val="10"/>
      <name val="Times New Roman"/>
      <family val="1"/>
    </font>
    <font>
      <i/>
      <sz val="14"/>
      <color indexed="23"/>
      <name val="Times New Roman"/>
      <family val="2"/>
    </font>
    <font>
      <b/>
      <sz val="16"/>
      <color indexed="16"/>
      <name val="VNbritannic"/>
      <family val="2"/>
    </font>
    <font>
      <b/>
      <sz val="18"/>
      <color indexed="12"/>
      <name val="VNbritannic"/>
      <family val="2"/>
    </font>
    <font>
      <b/>
      <sz val="18"/>
      <name val="VNnew Century Cond"/>
      <family val="2"/>
    </font>
    <font>
      <b/>
      <sz val="20"/>
      <color indexed="12"/>
      <name val="VNnew Century Cond"/>
      <family val="2"/>
    </font>
    <font>
      <b/>
      <sz val="16"/>
      <color indexed="12"/>
      <name val="VNlucida sans"/>
      <family val="2"/>
    </font>
    <font>
      <b/>
      <sz val="16"/>
      <name val="VNlucida sans"/>
      <family val="2"/>
    </font>
    <font>
      <b/>
      <sz val="18"/>
      <color indexed="10"/>
      <name val="VNnew Century Cond"/>
      <family val="2"/>
    </font>
    <font>
      <b/>
      <sz val="16"/>
      <color indexed="14"/>
      <name val="VNottawa"/>
      <family val="2"/>
    </font>
    <font>
      <sz val="14"/>
      <color indexed="17"/>
      <name val="Times New Roman"/>
      <family val="2"/>
    </font>
    <font>
      <sz val="8"/>
      <name val="Arial"/>
      <family val="2"/>
      <charset val="163"/>
    </font>
    <font>
      <b/>
      <sz val="12"/>
      <name val=".VnBook-AntiquaH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indexed="62"/>
      <name val="Times New Roman"/>
      <family val="2"/>
    </font>
    <font>
      <sz val="10"/>
      <name val="vnTimesRoman"/>
    </font>
    <font>
      <b/>
      <sz val="14"/>
      <name val=".VnTimeH"/>
      <family val="2"/>
    </font>
    <font>
      <sz val="14"/>
      <color indexed="62"/>
      <name val="Times New Roman"/>
      <family val="2"/>
    </font>
    <font>
      <sz val="14"/>
      <color indexed="10"/>
      <name val="Times New Roman"/>
      <family val="2"/>
    </font>
    <font>
      <sz val="8"/>
      <name val="VNarial"/>
      <family val="2"/>
    </font>
    <font>
      <sz val="10"/>
      <name val="Helv"/>
    </font>
    <font>
      <b/>
      <sz val="11"/>
      <name val="Helv"/>
    </font>
    <font>
      <sz val="12"/>
      <name val="VNtimes new roman"/>
      <family val="2"/>
    </font>
    <font>
      <sz val="12"/>
      <name val="Arial"/>
      <family val="2"/>
    </font>
    <font>
      <sz val="14"/>
      <color indexed="19"/>
      <name val="Times New Roman"/>
      <family val="2"/>
    </font>
    <font>
      <sz val="13"/>
      <name val=".VnTime"/>
      <family val="2"/>
    </font>
    <font>
      <sz val="12"/>
      <name val=".VnTime"/>
      <family val="2"/>
    </font>
    <font>
      <sz val="10"/>
      <name val="Times New Roman"/>
      <family val="1"/>
    </font>
    <font>
      <b/>
      <sz val="14"/>
      <color indexed="63"/>
      <name val="Times New Roman"/>
      <family val="2"/>
    </font>
    <font>
      <u/>
      <sz val="8.25"/>
      <color indexed="12"/>
      <name val="VNvogue"/>
      <family val="2"/>
    </font>
    <font>
      <sz val="11"/>
      <color indexed="32"/>
      <name val="VNI-Times"/>
    </font>
    <font>
      <sz val="10"/>
      <name val="Symbol"/>
      <family val="1"/>
      <charset val="2"/>
    </font>
    <font>
      <sz val="11"/>
      <name val="VNbook-Antiqua"/>
      <family val="2"/>
    </font>
    <font>
      <b/>
      <sz val="18"/>
      <color indexed="62"/>
      <name val="Cambria"/>
      <family val="2"/>
    </font>
    <font>
      <sz val="9"/>
      <name val="VNswitzerlandCondensed"/>
      <family val="2"/>
    </font>
    <font>
      <sz val="14"/>
      <name val=".VnArial"/>
      <family val="2"/>
    </font>
    <font>
      <sz val="16"/>
      <name val="AngsanaUPC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0"/>
      <name val="明朝"/>
      <family val="1"/>
      <charset val="128"/>
    </font>
    <font>
      <sz val="14"/>
      <name val="Terminal"/>
      <family val="3"/>
      <charset val="128"/>
    </font>
    <font>
      <sz val="12"/>
      <name val="Courier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sz val="11"/>
      <name val="VNtimes new roman"/>
      <family val="2"/>
    </font>
    <font>
      <sz val="11"/>
      <name val="Arial"/>
      <family val="2"/>
      <charset val="163"/>
    </font>
    <font>
      <sz val="13"/>
      <name val="Times New Roman"/>
      <family val="1"/>
    </font>
    <font>
      <sz val="10"/>
      <name val=".VnTime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6"/>
      <name val="Helv"/>
    </font>
    <font>
      <sz val="8"/>
      <name val="Arial"/>
      <family val="2"/>
    </font>
    <font>
      <sz val="8"/>
      <color indexed="12"/>
      <name val="Helv"/>
      <family val="2"/>
    </font>
    <font>
      <sz val="7"/>
      <name val="Small Fonts"/>
      <family val="3"/>
      <charset val="128"/>
    </font>
    <font>
      <b/>
      <sz val="10"/>
      <name val="VNI-Univer"/>
    </font>
    <font>
      <sz val="8"/>
      <name val="Times New Roman"/>
      <family val="1"/>
    </font>
    <font>
      <sz val="10"/>
      <name val="Arial"/>
      <family val="2"/>
    </font>
    <font>
      <sz val="13"/>
      <color indexed="8"/>
      <name val="Times New Roman"/>
      <family val="2"/>
    </font>
    <font>
      <sz val="13"/>
      <color indexed="9"/>
      <name val="Times New Roman"/>
      <family val="2"/>
    </font>
    <font>
      <sz val="13"/>
      <color indexed="20"/>
      <name val="Times New Roman"/>
      <family val="2"/>
    </font>
    <font>
      <b/>
      <sz val="13"/>
      <color indexed="52"/>
      <name val="Times New Roman"/>
      <family val="2"/>
    </font>
    <font>
      <b/>
      <sz val="13"/>
      <color indexed="9"/>
      <name val="Times New Roman"/>
      <family val="2"/>
    </font>
    <font>
      <i/>
      <sz val="13"/>
      <color indexed="23"/>
      <name val="Times New Roman"/>
      <family val="2"/>
    </font>
    <font>
      <sz val="13"/>
      <color indexed="17"/>
      <name val="Times New Roman"/>
      <family val="2"/>
    </font>
    <font>
      <b/>
      <sz val="11"/>
      <color indexed="56"/>
      <name val="Times New Roman"/>
      <family val="2"/>
    </font>
    <font>
      <sz val="13"/>
      <color indexed="52"/>
      <name val="Times New Roman"/>
      <family val="2"/>
    </font>
    <font>
      <sz val="13"/>
      <color indexed="60"/>
      <name val="Times New Roman"/>
      <family val="2"/>
    </font>
    <font>
      <b/>
      <sz val="13"/>
      <color indexed="63"/>
      <name val="Times New Roman"/>
      <family val="2"/>
    </font>
    <font>
      <b/>
      <sz val="18"/>
      <color indexed="56"/>
      <name val="Cambria"/>
      <family val="2"/>
    </font>
    <font>
      <sz val="13"/>
      <color indexed="10"/>
      <name val="Times New Roman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</font>
    <font>
      <sz val="13"/>
      <color theme="1"/>
      <name val="Times New Roman"/>
      <family val="2"/>
      <charset val="163"/>
    </font>
    <font>
      <sz val="12"/>
      <color theme="1"/>
      <name val="Calibri"/>
      <family val="2"/>
      <scheme val="minor"/>
    </font>
    <font>
      <sz val="13"/>
      <name val=".VnTime"/>
      <family val="2"/>
    </font>
    <font>
      <b/>
      <sz val="12"/>
      <name val=".VnTime"/>
      <family val="2"/>
    </font>
    <font>
      <b/>
      <sz val="10"/>
      <name val=".VnTime"/>
      <family val="2"/>
    </font>
    <font>
      <sz val="10"/>
      <name val=".VnArial"/>
      <family val="2"/>
    </font>
    <font>
      <b/>
      <sz val="10"/>
      <name val="SVNtimes new roman"/>
      <family val="2"/>
    </font>
    <font>
      <sz val="12"/>
      <name val="新細明體"/>
      <family val="3"/>
      <charset val="136"/>
    </font>
    <font>
      <sz val="10"/>
      <name val="Helv"/>
      <family val="2"/>
    </font>
    <font>
      <sz val="10"/>
      <name val="?? ??"/>
      <family val="1"/>
      <charset val="136"/>
    </font>
    <font>
      <sz val="12"/>
      <name val="|??¢¥¢¬¨Ï"/>
      <family val="1"/>
      <charset val="129"/>
    </font>
    <font>
      <sz val="11"/>
      <name val=" "/>
      <family val="3"/>
      <charset val="136"/>
    </font>
    <font>
      <sz val="14"/>
      <name val="AngsanaUPC"/>
      <family val="1"/>
    </font>
    <font>
      <sz val="14"/>
      <name val="VNTime"/>
    </font>
    <font>
      <sz val="11"/>
      <color indexed="8"/>
      <name val="Times New Roman"/>
      <family val="2"/>
    </font>
    <font>
      <sz val="11"/>
      <color indexed="9"/>
      <name val="Times New Roman"/>
      <family val="2"/>
    </font>
    <font>
      <sz val="11"/>
      <color indexed="9"/>
      <name val="Calibri"/>
      <family val="2"/>
    </font>
    <font>
      <sz val="11"/>
      <name val="±¼¸²Ã¼"/>
      <family val="3"/>
      <charset val="129"/>
    </font>
    <font>
      <sz val="11"/>
      <color indexed="20"/>
      <name val="Calibri"/>
      <family val="2"/>
    </font>
    <font>
      <b/>
      <i/>
      <sz val="14"/>
      <name val="VNTime"/>
      <family val="2"/>
    </font>
    <font>
      <sz val="12"/>
      <name val="Tms Rmn"/>
    </font>
    <font>
      <sz val="10"/>
      <name val="±¼¸²A¼"/>
      <family val="3"/>
      <charset val="129"/>
    </font>
    <font>
      <b/>
      <sz val="11"/>
      <color indexed="52"/>
      <name val="Calibri"/>
      <family val="2"/>
    </font>
    <font>
      <b/>
      <sz val="8"/>
      <color indexed="12"/>
      <name val="Arial"/>
      <family val="2"/>
    </font>
    <font>
      <sz val="8"/>
      <color indexed="8"/>
      <name val="Arial"/>
      <family val="2"/>
    </font>
    <font>
      <sz val="8"/>
      <name val="SVNtimes new roman"/>
      <family val="2"/>
    </font>
    <font>
      <b/>
      <sz val="11"/>
      <color indexed="9"/>
      <name val="Calibri"/>
      <family val="2"/>
    </font>
    <font>
      <b/>
      <sz val="10"/>
      <name val="MS Sans Serif"/>
      <family val="2"/>
    </font>
    <font>
      <sz val="11"/>
      <name val="Tms Rmn"/>
    </font>
    <font>
      <sz val="10"/>
      <name val="MS Serif"/>
      <family val="1"/>
    </font>
    <font>
      <sz val="10"/>
      <name val="Courier"/>
      <family val="3"/>
    </font>
    <font>
      <sz val="11"/>
      <name val="VNcentury Gothic"/>
      <family val="2"/>
    </font>
    <font>
      <b/>
      <sz val="15"/>
      <name val="VNcentury Gothic"/>
      <family val="2"/>
    </font>
    <font>
      <sz val="12"/>
      <name val="SVNtimes new roman"/>
      <family val="2"/>
    </font>
    <font>
      <sz val="10"/>
      <name val="SVNtimes new roman"/>
      <family val="2"/>
    </font>
    <font>
      <b/>
      <sz val="11"/>
      <color indexed="63"/>
      <name val="Calibri"/>
      <family val="2"/>
    </font>
    <font>
      <sz val="11"/>
      <color indexed="62"/>
      <name val="Calibri"/>
      <family val="2"/>
    </font>
    <font>
      <b/>
      <sz val="11"/>
      <name val="VNTimeH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9"/>
      <name val="Tms Rmn"/>
    </font>
    <font>
      <b/>
      <sz val="12"/>
      <name val="MS Sans Serif"/>
      <family val="2"/>
    </font>
    <font>
      <b/>
      <sz val="8"/>
      <name val="MS Sans Serif"/>
      <family val="2"/>
    </font>
    <font>
      <sz val="12"/>
      <name val="Helv"/>
      <family val="2"/>
    </font>
    <font>
      <sz val="10"/>
      <name val="VNI-Helve"/>
    </font>
    <font>
      <sz val="10"/>
      <color indexed="16"/>
      <name val="MS Sans Serif"/>
      <family val="2"/>
    </font>
    <font>
      <sz val="11"/>
      <color indexed="52"/>
      <name val="Calibri"/>
      <family val="2"/>
    </font>
    <font>
      <sz val="12"/>
      <color indexed="9"/>
      <name val="Helv"/>
      <family val="2"/>
    </font>
    <font>
      <b/>
      <i/>
      <sz val="12"/>
      <name val=".VnAristote"/>
      <family val="2"/>
    </font>
    <font>
      <sz val="10"/>
      <name val=".VnAvant"/>
      <family val="2"/>
    </font>
    <font>
      <sz val="11"/>
      <color indexed="60"/>
      <name val="Calibri"/>
      <family val="2"/>
    </font>
    <font>
      <sz val="12"/>
      <name val="???"/>
      <family val="1"/>
      <charset val="129"/>
    </font>
    <font>
      <sz val="14"/>
      <name val="Times New Roman"/>
      <family val="1"/>
    </font>
    <font>
      <sz val="14"/>
      <name val="System"/>
      <family val="2"/>
    </font>
    <font>
      <b/>
      <sz val="11"/>
      <name val="Arial"/>
      <family val="2"/>
    </font>
    <font>
      <b/>
      <sz val="11"/>
      <color indexed="63"/>
      <name val="Times New Roman"/>
      <family val="2"/>
    </font>
    <font>
      <sz val="8"/>
      <name val="Wingdings"/>
      <charset val="2"/>
    </font>
    <font>
      <sz val="8"/>
      <name val="Helv"/>
    </font>
    <font>
      <sz val="11"/>
      <name val="UVnTime"/>
      <family val="2"/>
    </font>
    <font>
      <b/>
      <sz val="13"/>
      <name val="3C_Times_T"/>
    </font>
    <font>
      <sz val="8"/>
      <name val="MS Sans Serif"/>
      <family val="2"/>
    </font>
    <font>
      <b/>
      <sz val="8"/>
      <color indexed="8"/>
      <name val="Helv"/>
    </font>
    <font>
      <sz val="14"/>
      <name val=".VnTime"/>
      <family val="2"/>
    </font>
    <font>
      <sz val="12"/>
      <name val=".VnArial"/>
      <family val="2"/>
    </font>
    <font>
      <sz val="10"/>
      <name val=".VnArial Narrow"/>
      <family val="2"/>
    </font>
    <font>
      <sz val="11"/>
      <color indexed="10"/>
      <name val="Calibri"/>
      <family val="2"/>
    </font>
    <font>
      <sz val="10"/>
      <name val="VNtimes new roman"/>
      <family val="2"/>
    </font>
    <font>
      <sz val="14"/>
      <name val="VnTime"/>
      <family val="2"/>
    </font>
    <font>
      <b/>
      <sz val="8"/>
      <name val="VN Helvetica"/>
    </font>
    <font>
      <b/>
      <sz val="10"/>
      <name val="VN AvantGBook"/>
    </font>
    <font>
      <b/>
      <sz val="16"/>
      <name val=".VnTime"/>
      <family val="2"/>
    </font>
    <font>
      <sz val="9"/>
      <name val=".VnTime"/>
      <family val="2"/>
    </font>
    <font>
      <sz val="11"/>
      <color indexed="10"/>
      <name val="Times New Roman"/>
      <family val="2"/>
    </font>
    <font>
      <sz val="22"/>
      <name val="ＭＳ 明朝"/>
      <family val="1"/>
      <charset val="128"/>
    </font>
    <font>
      <b/>
      <sz val="10"/>
      <name val="Arial"/>
      <family val="2"/>
    </font>
    <font>
      <sz val="8"/>
      <color indexed="12"/>
      <name val="Arial"/>
      <family val="2"/>
    </font>
    <font>
      <b/>
      <i/>
      <sz val="16"/>
      <name val="Arial"/>
      <family val="2"/>
    </font>
    <font>
      <b/>
      <sz val="13"/>
      <name val="Times New Roman"/>
      <family val="1"/>
    </font>
    <font>
      <i/>
      <sz val="13"/>
      <name val="Times New Roman"/>
      <family val="1"/>
      <charset val="163"/>
    </font>
    <font>
      <b/>
      <sz val="10"/>
      <name val="Times New Roman"/>
      <family val="1"/>
    </font>
    <font>
      <b/>
      <sz val="13"/>
      <color rgb="FF002060"/>
      <name val="Times New Roman"/>
      <family val="1"/>
    </font>
    <font>
      <sz val="13"/>
      <color rgb="FF002060"/>
      <name val="VNtimes new roman"/>
      <family val="2"/>
    </font>
    <font>
      <sz val="13"/>
      <color rgb="FF002060"/>
      <name val="Times New Roman"/>
      <family val="1"/>
      <charset val="163"/>
    </font>
    <font>
      <sz val="13"/>
      <color rgb="FF002060"/>
      <name val="Times New Roman"/>
      <family val="1"/>
    </font>
    <font>
      <sz val="13"/>
      <color rgb="FFFF0000"/>
      <name val="Times New Roman"/>
      <family val="1"/>
      <charset val="163"/>
    </font>
    <font>
      <vertAlign val="superscript"/>
      <sz val="13"/>
      <color rgb="FF002060"/>
      <name val="Times New Roman"/>
      <family val="1"/>
    </font>
    <font>
      <b/>
      <sz val="13"/>
      <name val="Times New Roman"/>
      <family val="1"/>
      <charset val="163"/>
    </font>
    <font>
      <sz val="13"/>
      <name val="Times New Roman"/>
      <family val="1"/>
      <charset val="163"/>
    </font>
    <font>
      <sz val="10"/>
      <name val="Times New Roman"/>
      <family val="1"/>
      <charset val="163"/>
    </font>
    <font>
      <b/>
      <sz val="9"/>
      <name val="Times New Roman"/>
      <family val="1"/>
    </font>
    <font>
      <b/>
      <sz val="14"/>
      <name val="Times New Roman"/>
      <family val="1"/>
    </font>
    <font>
      <sz val="14"/>
      <color rgb="FF0000CC"/>
      <name val="Times New Roman"/>
      <family val="1"/>
    </font>
    <font>
      <sz val="13"/>
      <name val="Cambria"/>
      <family val="1"/>
      <charset val="163"/>
      <scheme val="major"/>
    </font>
    <font>
      <vertAlign val="superscript"/>
      <sz val="13"/>
      <name val="Times New Roman"/>
      <family val="1"/>
    </font>
    <font>
      <sz val="13"/>
      <name val="VNtimes new roman"/>
      <family val="2"/>
      <charset val="163"/>
    </font>
    <font>
      <sz val="14"/>
      <color rgb="FFFF0000"/>
      <name val="Times New Roman"/>
      <family val="1"/>
    </font>
    <font>
      <sz val="14"/>
      <name val="Calibri"/>
      <family val="2"/>
    </font>
    <font>
      <vertAlign val="superscript"/>
      <sz val="14"/>
      <name val="Times New Roman"/>
      <family val="1"/>
    </font>
    <font>
      <sz val="13"/>
      <color rgb="FF000000"/>
      <name val="Times New Roman"/>
      <family val="1"/>
    </font>
    <font>
      <sz val="8"/>
      <name val="Arial"/>
      <family val="2"/>
    </font>
    <font>
      <sz val="13"/>
      <color rgb="FF0000CC"/>
      <name val="Times New Roman"/>
      <family val="1"/>
      <charset val="163"/>
    </font>
    <font>
      <i/>
      <sz val="12"/>
      <name val="Times New Roman"/>
      <family val="1"/>
    </font>
    <font>
      <b/>
      <sz val="9"/>
      <color indexed="81"/>
      <name val="Tahoma"/>
      <family val="2"/>
    </font>
    <font>
      <b/>
      <i/>
      <sz val="13"/>
      <name val="Times New Roman"/>
      <family val="1"/>
    </font>
    <font>
      <b/>
      <i/>
      <u/>
      <sz val="13"/>
      <name val="Times New Roman"/>
      <family val="1"/>
    </font>
    <font>
      <sz val="8"/>
      <name val="Arial"/>
      <family val="2"/>
    </font>
    <font>
      <i/>
      <sz val="14"/>
      <color rgb="FFCC00FF"/>
      <name val="Times New Roman"/>
      <family val="1"/>
      <charset val="163"/>
    </font>
    <font>
      <sz val="10"/>
      <color rgb="FFCC00FF"/>
      <name val="Arial"/>
      <family val="2"/>
      <charset val="163"/>
    </font>
    <font>
      <i/>
      <sz val="10"/>
      <color rgb="FFCC00FF"/>
      <name val="Arial"/>
      <family val="2"/>
      <charset val="163"/>
    </font>
    <font>
      <b/>
      <sz val="13"/>
      <color rgb="FFCC00FF"/>
      <name val="Times New Roman"/>
      <family val="1"/>
      <charset val="163"/>
    </font>
    <font>
      <sz val="13"/>
      <color rgb="FFCC00FF"/>
      <name val="Times New Roman"/>
      <family val="1"/>
      <charset val="163"/>
    </font>
    <font>
      <i/>
      <sz val="13"/>
      <color rgb="FFCC00FF"/>
      <name val="Times New Roman"/>
      <family val="1"/>
      <charset val="163"/>
    </font>
    <font>
      <b/>
      <sz val="11"/>
      <color rgb="FFCC00FF"/>
      <name val="Times New Roman"/>
      <family val="1"/>
      <charset val="163"/>
    </font>
    <font>
      <i/>
      <sz val="11"/>
      <color rgb="FFCC00FF"/>
      <name val="Times New Roman"/>
      <family val="1"/>
      <charset val="163"/>
    </font>
    <font>
      <sz val="11"/>
      <color rgb="FFCC00FF"/>
      <name val="Times New Roman"/>
      <family val="1"/>
      <charset val="163"/>
    </font>
    <font>
      <sz val="11"/>
      <color rgb="FFCC00FF"/>
      <name val="Times New Roman"/>
      <family val="1"/>
    </font>
    <font>
      <b/>
      <sz val="11"/>
      <color rgb="FFCC00FF"/>
      <name val="Times New Roman"/>
      <family val="1"/>
    </font>
    <font>
      <sz val="13"/>
      <color rgb="FFCC00FF"/>
      <name val="Times New Roman"/>
      <family val="1"/>
    </font>
    <font>
      <i/>
      <sz val="12"/>
      <color rgb="FFFF0000"/>
      <name val="Times New Roman"/>
      <family val="1"/>
    </font>
    <font>
      <b/>
      <sz val="10"/>
      <name val="Times New Roman"/>
      <family val="1"/>
      <charset val="163"/>
    </font>
    <font>
      <sz val="10"/>
      <name val="VNtimes new roman"/>
      <family val="2"/>
      <charset val="163"/>
    </font>
    <font>
      <b/>
      <sz val="10"/>
      <name val="VNtimes new roman"/>
      <family val="2"/>
      <charset val="163"/>
    </font>
    <font>
      <i/>
      <sz val="10"/>
      <name val="Times New Roman"/>
      <family val="1"/>
      <charset val="163"/>
    </font>
    <font>
      <sz val="11"/>
      <name val="Times New Roman"/>
      <family val="1"/>
      <charset val="163"/>
    </font>
    <font>
      <b/>
      <sz val="11"/>
      <name val="Times New Roman"/>
      <family val="1"/>
      <charset val="163"/>
    </font>
    <font>
      <b/>
      <i/>
      <u/>
      <sz val="10"/>
      <name val="Times New Roman"/>
      <family val="1"/>
      <charset val="163"/>
    </font>
    <font>
      <b/>
      <i/>
      <sz val="10"/>
      <name val="Times New Roman"/>
      <family val="1"/>
      <charset val="163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9"/>
      <name val="Times New Roman"/>
      <family val="1"/>
    </font>
  </fonts>
  <fills count="6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10"/>
        <bgColor indexed="64"/>
      </patternFill>
    </fill>
    <fill>
      <patternFill patternType="darkVertical"/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gray125">
        <fgColor indexed="35"/>
      </patternFill>
    </fill>
    <fill>
      <patternFill patternType="solid">
        <fgColor indexed="9"/>
        <bgColor indexed="10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8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ck">
        <color indexed="12"/>
      </left>
      <right/>
      <top style="thick">
        <color indexed="12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double">
        <color indexed="8"/>
      </top>
      <bottom/>
      <diagonal/>
    </border>
    <border>
      <left/>
      <right style="medium">
        <color indexed="0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644">
    <xf numFmtId="0" fontId="0" fillId="0" borderId="0"/>
    <xf numFmtId="201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38" fontId="10" fillId="0" borderId="0" applyFont="0" applyFill="0" applyBorder="0" applyAlignment="0" applyProtection="0"/>
    <xf numFmtId="177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82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169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41" fontId="12" fillId="0" borderId="0" applyFont="0" applyFill="0" applyBorder="0" applyAlignment="0" applyProtection="0"/>
    <xf numFmtId="183" fontId="15" fillId="0" borderId="0" applyFont="0" applyFill="0" applyBorder="0" applyAlignment="0" applyProtection="0"/>
    <xf numFmtId="193" fontId="16" fillId="0" borderId="0" applyFont="0" applyFill="0" applyBorder="0" applyAlignment="0" applyProtection="0"/>
    <xf numFmtId="18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201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84" fontId="16" fillId="0" borderId="0" applyFont="0" applyFill="0" applyBorder="0" applyAlignment="0" applyProtection="0"/>
    <xf numFmtId="198" fontId="9" fillId="0" borderId="0" applyFont="0" applyFill="0" applyBorder="0" applyAlignment="0" applyProtection="0"/>
    <xf numFmtId="203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73" fontId="12" fillId="0" borderId="0" applyFont="0" applyFill="0" applyBorder="0" applyAlignment="0" applyProtection="0"/>
    <xf numFmtId="195" fontId="14" fillId="0" borderId="0" applyFont="0" applyFill="0" applyBorder="0" applyAlignment="0" applyProtection="0"/>
    <xf numFmtId="41" fontId="17" fillId="0" borderId="0" applyFont="0" applyFill="0" applyBorder="0" applyAlignment="0" applyProtection="0"/>
    <xf numFmtId="193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83" fontId="15" fillId="0" borderId="0" applyFont="0" applyFill="0" applyBorder="0" applyAlignment="0" applyProtection="0"/>
    <xf numFmtId="41" fontId="14" fillId="0" borderId="0" applyFont="0" applyFill="0" applyBorder="0" applyAlignment="0" applyProtection="0"/>
    <xf numFmtId="185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4" fontId="16" fillId="0" borderId="0" applyFont="0" applyFill="0" applyBorder="0" applyAlignment="0" applyProtection="0"/>
    <xf numFmtId="198" fontId="9" fillId="0" borderId="0" applyFont="0" applyFill="0" applyBorder="0" applyAlignment="0" applyProtection="0"/>
    <xf numFmtId="203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73" fontId="12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194" fontId="16" fillId="0" borderId="0" applyFont="0" applyFill="0" applyBorder="0" applyAlignment="0" applyProtection="0"/>
    <xf numFmtId="187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83" fontId="15" fillId="0" borderId="0" applyFont="0" applyFill="0" applyBorder="0" applyAlignment="0" applyProtection="0"/>
    <xf numFmtId="41" fontId="14" fillId="0" borderId="0" applyFont="0" applyFill="0" applyBorder="0" applyAlignment="0" applyProtection="0"/>
    <xf numFmtId="185" fontId="15" fillId="0" borderId="0" applyFont="0" applyFill="0" applyBorder="0" applyAlignment="0" applyProtection="0"/>
    <xf numFmtId="41" fontId="17" fillId="0" borderId="0" applyFont="0" applyFill="0" applyBorder="0" applyAlignment="0" applyProtection="0"/>
    <xf numFmtId="18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194" fontId="16" fillId="0" borderId="0" applyFont="0" applyFill="0" applyBorder="0" applyAlignment="0" applyProtection="0"/>
    <xf numFmtId="187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6" fillId="0" borderId="0" applyFont="0" applyFill="0" applyBorder="0" applyAlignment="0" applyProtection="0"/>
    <xf numFmtId="198" fontId="9" fillId="0" borderId="0" applyFont="0" applyFill="0" applyBorder="0" applyAlignment="0" applyProtection="0"/>
    <xf numFmtId="203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73" fontId="12" fillId="0" borderId="0" applyFont="0" applyFill="0" applyBorder="0" applyAlignment="0" applyProtection="0"/>
    <xf numFmtId="195" fontId="14" fillId="0" borderId="0" applyFont="0" applyFill="0" applyBorder="0" applyAlignment="0" applyProtection="0"/>
    <xf numFmtId="41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4" fillId="0" borderId="0" applyNumberFormat="0" applyFill="0" applyBorder="0" applyAlignment="0" applyProtection="0"/>
    <xf numFmtId="41" fontId="12" fillId="0" borderId="0" applyFont="0" applyFill="0" applyBorder="0" applyAlignment="0" applyProtection="0"/>
    <xf numFmtId="183" fontId="15" fillId="0" borderId="0" applyFont="0" applyFill="0" applyBorder="0" applyAlignment="0" applyProtection="0"/>
    <xf numFmtId="41" fontId="14" fillId="0" borderId="0" applyFont="0" applyFill="0" applyBorder="0" applyAlignment="0" applyProtection="0"/>
    <xf numFmtId="185" fontId="15" fillId="0" borderId="0" applyFont="0" applyFill="0" applyBorder="0" applyAlignment="0" applyProtection="0"/>
    <xf numFmtId="41" fontId="17" fillId="0" borderId="0" applyFont="0" applyFill="0" applyBorder="0" applyAlignment="0" applyProtection="0"/>
    <xf numFmtId="194" fontId="16" fillId="0" borderId="0" applyFont="0" applyFill="0" applyBorder="0" applyAlignment="0" applyProtection="0"/>
    <xf numFmtId="187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6" fillId="0" borderId="0" applyFont="0" applyFill="0" applyBorder="0" applyAlignment="0" applyProtection="0"/>
    <xf numFmtId="198" fontId="9" fillId="0" borderId="0" applyFont="0" applyFill="0" applyBorder="0" applyAlignment="0" applyProtection="0"/>
    <xf numFmtId="203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73" fontId="12" fillId="0" borderId="0" applyFont="0" applyFill="0" applyBorder="0" applyAlignment="0" applyProtection="0"/>
    <xf numFmtId="195" fontId="14" fillId="0" borderId="0" applyFont="0" applyFill="0" applyBorder="0" applyAlignment="0" applyProtection="0"/>
    <xf numFmtId="18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201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8" fillId="0" borderId="0"/>
    <xf numFmtId="0" fontId="18" fillId="0" borderId="0"/>
    <xf numFmtId="0" fontId="19" fillId="2" borderId="0"/>
    <xf numFmtId="0" fontId="20" fillId="0" borderId="0"/>
    <xf numFmtId="182" fontId="21" fillId="0" borderId="0">
      <alignment horizontal="centerContinuous"/>
    </xf>
    <xf numFmtId="0" fontId="22" fillId="0" borderId="0" applyAlignment="0"/>
    <xf numFmtId="9" fontId="23" fillId="0" borderId="0" applyFont="0" applyFill="0" applyBorder="0" applyAlignment="0" applyProtection="0"/>
    <xf numFmtId="0" fontId="24" fillId="2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5" borderId="0" applyNumberFormat="0" applyBorder="0" applyAlignment="0" applyProtection="0"/>
    <xf numFmtId="0" fontId="26" fillId="2" borderId="0"/>
    <xf numFmtId="0" fontId="27" fillId="0" borderId="0">
      <alignment wrapText="1"/>
    </xf>
    <xf numFmtId="0" fontId="25" fillId="7" borderId="0" applyNumberFormat="0" applyBorder="0" applyAlignment="0" applyProtection="0"/>
    <xf numFmtId="0" fontId="25" fillId="4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7" borderId="0" applyNumberFormat="0" applyBorder="0" applyAlignment="0" applyProtection="0"/>
    <xf numFmtId="0" fontId="25" fillId="5" borderId="0" applyNumberFormat="0" applyBorder="0" applyAlignment="0" applyProtection="0"/>
    <xf numFmtId="0" fontId="14" fillId="0" borderId="0"/>
    <xf numFmtId="0" fontId="28" fillId="7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9" borderId="0" applyNumberFormat="0" applyBorder="0" applyAlignment="0" applyProtection="0"/>
    <xf numFmtId="0" fontId="28" fillId="7" borderId="0" applyNumberFormat="0" applyBorder="0" applyAlignment="0" applyProtection="0"/>
    <xf numFmtId="0" fontId="28" fillId="4" borderId="0" applyNumberFormat="0" applyBorder="0" applyAlignment="0" applyProtection="0"/>
    <xf numFmtId="0" fontId="28" fillId="12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200" fontId="14" fillId="0" borderId="0" applyFont="0" applyFill="0" applyBorder="0" applyAlignment="0" applyProtection="0"/>
    <xf numFmtId="0" fontId="31" fillId="0" borderId="1" applyFont="0" applyFill="0" applyBorder="0" applyAlignment="0" applyProtection="0">
      <alignment horizontal="center" vertical="center"/>
    </xf>
    <xf numFmtId="0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0" fillId="0" borderId="0" applyFont="0" applyFill="0" applyBorder="0" applyAlignment="0" applyProtection="0"/>
    <xf numFmtId="182" fontId="12" fillId="0" borderId="0" applyFont="0" applyFill="0" applyBorder="0" applyAlignment="0" applyProtection="0"/>
    <xf numFmtId="180" fontId="17" fillId="0" borderId="0" applyFont="0" applyFill="0" applyBorder="0" applyAlignment="0" applyProtection="0"/>
    <xf numFmtId="0" fontId="32" fillId="16" borderId="0" applyNumberFormat="0" applyBorder="0" applyAlignment="0" applyProtection="0"/>
    <xf numFmtId="208" fontId="7" fillId="0" borderId="0">
      <alignment horizontal="right"/>
    </xf>
    <xf numFmtId="0" fontId="30" fillId="0" borderId="0"/>
    <xf numFmtId="0" fontId="30" fillId="0" borderId="0"/>
    <xf numFmtId="0" fontId="33" fillId="0" borderId="0"/>
    <xf numFmtId="0" fontId="34" fillId="17" borderId="2" applyNumberFormat="0" applyAlignment="0" applyProtection="0"/>
    <xf numFmtId="0" fontId="35" fillId="0" borderId="0"/>
    <xf numFmtId="199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92" fillId="0" borderId="0" applyFont="0" applyFill="0" applyBorder="0" applyAlignment="0" applyProtection="0"/>
    <xf numFmtId="167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43" fontId="36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37" fillId="18" borderId="3" applyNumberFormat="0" applyAlignment="0" applyProtection="0"/>
    <xf numFmtId="4" fontId="38" fillId="0" borderId="0" applyAlignment="0"/>
    <xf numFmtId="0" fontId="1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9" fillId="0" borderId="0">
      <alignment vertical="center"/>
    </xf>
    <xf numFmtId="207" fontId="15" fillId="0" borderId="0" applyFont="0" applyFill="0" applyBorder="0" applyAlignment="0" applyProtection="0"/>
    <xf numFmtId="0" fontId="40" fillId="0" borderId="0" applyNumberFormat="0" applyFill="0" applyBorder="0" applyAlignment="0" applyProtection="0"/>
    <xf numFmtId="2" fontId="1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Protection="0">
      <alignment vertical="center"/>
    </xf>
    <xf numFmtId="186" fontId="45" fillId="0" borderId="4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0" fontId="12" fillId="0" borderId="5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7" borderId="0" applyNumberFormat="0" applyBorder="0" applyAlignment="0" applyProtection="0"/>
    <xf numFmtId="38" fontId="50" fillId="19" borderId="0" applyNumberFormat="0" applyBorder="0" applyAlignment="0" applyProtection="0"/>
    <xf numFmtId="0" fontId="51" fillId="0" borderId="0" applyNumberFormat="0" applyFont="0" applyBorder="0" applyAlignment="0">
      <alignment horizontal="left" vertical="center"/>
    </xf>
    <xf numFmtId="0" fontId="52" fillId="0" borderId="0">
      <alignment horizontal="left"/>
    </xf>
    <xf numFmtId="0" fontId="53" fillId="0" borderId="6" applyNumberFormat="0" applyAlignment="0" applyProtection="0">
      <alignment horizontal="left" vertical="center"/>
    </xf>
    <xf numFmtId="0" fontId="53" fillId="0" borderId="7">
      <alignment horizontal="left" vertical="center"/>
    </xf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8" applyNumberFormat="0" applyFill="0" applyAlignment="0" applyProtection="0"/>
    <xf numFmtId="0" fontId="55" fillId="0" borderId="0" applyNumberFormat="0" applyFill="0" applyBorder="0" applyAlignment="0" applyProtection="0"/>
    <xf numFmtId="41" fontId="14" fillId="0" borderId="0">
      <protection locked="0"/>
    </xf>
    <xf numFmtId="41" fontId="14" fillId="0" borderId="0">
      <protection locked="0"/>
    </xf>
    <xf numFmtId="204" fontId="31" fillId="0" borderId="0" applyFont="0" applyFill="0" applyBorder="0" applyAlignment="0" applyProtection="0">
      <alignment horizontal="center" vertical="center"/>
    </xf>
    <xf numFmtId="0" fontId="56" fillId="0" borderId="0"/>
    <xf numFmtId="49" fontId="57" fillId="0" borderId="9">
      <alignment vertical="center"/>
    </xf>
    <xf numFmtId="43" fontId="14" fillId="0" borderId="0" applyFont="0" applyFill="0" applyBorder="0" applyAlignment="0" applyProtection="0"/>
    <xf numFmtId="0" fontId="58" fillId="8" borderId="2" applyNumberFormat="0" applyAlignment="0" applyProtection="0"/>
    <xf numFmtId="10" fontId="50" fillId="19" borderId="9" applyNumberFormat="0" applyBorder="0" applyAlignment="0" applyProtection="0"/>
    <xf numFmtId="0" fontId="59" fillId="0" borderId="10" applyNumberFormat="0" applyFill="0" applyAlignment="0" applyProtection="0"/>
    <xf numFmtId="0" fontId="31" fillId="0" borderId="0" applyFont="0" applyFill="0" applyBorder="0" applyProtection="0">
      <alignment horizontal="center" vertical="center"/>
    </xf>
    <xf numFmtId="169" fontId="60" fillId="0" borderId="11" applyNumberFormat="0" applyFont="0" applyFill="0" applyBorder="0">
      <alignment horizontal="center"/>
    </xf>
    <xf numFmtId="38" fontId="15" fillId="0" borderId="0" applyFont="0" applyFill="0" applyBorder="0" applyAlignment="0" applyProtection="0"/>
    <xf numFmtId="4" fontId="61" fillId="0" borderId="0" applyFon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0" fontId="62" fillId="0" borderId="12"/>
    <xf numFmtId="197" fontId="63" fillId="0" borderId="0" applyFont="0" applyFill="0" applyBorder="0" applyAlignment="0" applyProtection="0"/>
    <xf numFmtId="181" fontId="63" fillId="0" borderId="0" applyFont="0" applyFill="0" applyBorder="0" applyAlignment="0" applyProtection="0"/>
    <xf numFmtId="0" fontId="64" fillId="0" borderId="0" applyNumberFormat="0" applyFont="0" applyFill="0" applyAlignment="0"/>
    <xf numFmtId="0" fontId="65" fillId="8" borderId="0" applyNumberFormat="0" applyBorder="0" applyAlignment="0" applyProtection="0"/>
    <xf numFmtId="0" fontId="66" fillId="0" borderId="9"/>
    <xf numFmtId="174" fontId="63" fillId="0" borderId="0"/>
    <xf numFmtId="0" fontId="11" fillId="0" borderId="0"/>
    <xf numFmtId="0" fontId="92" fillId="0" borderId="0">
      <alignment vertical="top"/>
    </xf>
    <xf numFmtId="0" fontId="95" fillId="0" borderId="0"/>
    <xf numFmtId="0" fontId="79" fillId="0" borderId="0"/>
    <xf numFmtId="0" fontId="12" fillId="0" borderId="0"/>
    <xf numFmtId="0" fontId="8" fillId="0" borderId="0">
      <alignment vertical="top"/>
    </xf>
    <xf numFmtId="0" fontId="67" fillId="0" borderId="0"/>
    <xf numFmtId="0" fontId="61" fillId="19" borderId="0"/>
    <xf numFmtId="0" fontId="12" fillId="5" borderId="13" applyNumberFormat="0" applyFont="0" applyAlignment="0" applyProtection="0"/>
    <xf numFmtId="0" fontId="2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1" fillId="0" borderId="0" applyFont="0" applyFill="0" applyBorder="0" applyAlignment="0" applyProtection="0"/>
    <xf numFmtId="0" fontId="68" fillId="0" borderId="0"/>
    <xf numFmtId="0" fontId="69" fillId="17" borderId="14" applyNumberFormat="0" applyAlignment="0" applyProtection="0"/>
    <xf numFmtId="10" fontId="7" fillId="0" borderId="0" applyFont="0" applyFill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7" fillId="20" borderId="0"/>
    <xf numFmtId="193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187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193" fontId="16" fillId="0" borderId="0" applyFont="0" applyFill="0" applyBorder="0" applyAlignment="0" applyProtection="0"/>
    <xf numFmtId="169" fontId="14" fillId="0" borderId="0" applyFont="0" applyFill="0" applyBorder="0" applyAlignment="0" applyProtection="0"/>
    <xf numFmtId="194" fontId="16" fillId="0" borderId="0" applyFont="0" applyFill="0" applyBorder="0" applyAlignment="0" applyProtection="0"/>
    <xf numFmtId="182" fontId="14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83" fontId="15" fillId="0" borderId="0" applyFont="0" applyFill="0" applyBorder="0" applyAlignment="0" applyProtection="0"/>
    <xf numFmtId="41" fontId="14" fillId="0" borderId="0" applyFont="0" applyFill="0" applyBorder="0" applyAlignment="0" applyProtection="0"/>
    <xf numFmtId="185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7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71" fillId="0" borderId="0"/>
    <xf numFmtId="0" fontId="62" fillId="0" borderId="0"/>
    <xf numFmtId="0" fontId="72" fillId="0" borderId="0"/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6" fontId="29" fillId="0" borderId="15">
      <alignment horizontal="right" vertical="center"/>
    </xf>
    <xf numFmtId="196" fontId="29" fillId="0" borderId="15">
      <alignment horizontal="right" vertical="center"/>
    </xf>
    <xf numFmtId="189" fontId="29" fillId="0" borderId="15">
      <alignment horizontal="right" vertical="center"/>
    </xf>
    <xf numFmtId="196" fontId="29" fillId="0" borderId="15">
      <alignment horizontal="right" vertical="center"/>
    </xf>
    <xf numFmtId="189" fontId="29" fillId="0" borderId="15">
      <alignment horizontal="right" vertical="center"/>
    </xf>
    <xf numFmtId="189" fontId="29" fillId="0" borderId="15">
      <alignment horizontal="right" vertical="center"/>
    </xf>
    <xf numFmtId="189" fontId="29" fillId="0" borderId="15">
      <alignment horizontal="right" vertical="center"/>
    </xf>
    <xf numFmtId="189" fontId="29" fillId="0" borderId="15">
      <alignment horizontal="right" vertical="center"/>
    </xf>
    <xf numFmtId="190" fontId="29" fillId="0" borderId="15">
      <alignment horizontal="right" vertical="center"/>
    </xf>
    <xf numFmtId="193" fontId="73" fillId="0" borderId="15">
      <alignment horizontal="right" vertical="center"/>
    </xf>
    <xf numFmtId="189" fontId="29" fillId="0" borderId="15">
      <alignment horizontal="right" vertical="center"/>
    </xf>
    <xf numFmtId="185" fontId="9" fillId="0" borderId="15">
      <alignment horizontal="right" vertical="center"/>
    </xf>
    <xf numFmtId="0" fontId="74" fillId="0" borderId="0" applyNumberFormat="0" applyFill="0" applyBorder="0" applyAlignment="0" applyProtection="0"/>
    <xf numFmtId="0" fontId="11" fillId="0" borderId="16" applyNumberFormat="0" applyFont="0" applyFill="0" applyAlignment="0" applyProtection="0"/>
    <xf numFmtId="3" fontId="75" fillId="0" borderId="0" applyFill="0">
      <alignment vertical="center"/>
    </xf>
    <xf numFmtId="191" fontId="29" fillId="0" borderId="15">
      <alignment horizontal="center"/>
    </xf>
    <xf numFmtId="0" fontId="29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205" fontId="15" fillId="0" borderId="0" applyFont="0" applyFill="0" applyBorder="0" applyAlignment="0" applyProtection="0"/>
    <xf numFmtId="206" fontId="61" fillId="0" borderId="0" applyFont="0" applyFill="0" applyBorder="0" applyAlignment="0" applyProtection="0"/>
    <xf numFmtId="188" fontId="29" fillId="0" borderId="0"/>
    <xf numFmtId="189" fontId="29" fillId="0" borderId="9"/>
    <xf numFmtId="171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4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77" fillId="0" borderId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9" fillId="0" borderId="0">
      <alignment vertical="center"/>
    </xf>
    <xf numFmtId="40" fontId="80" fillId="0" borderId="0" applyFont="0" applyFill="0" applyBorder="0" applyAlignment="0" applyProtection="0"/>
    <xf numFmtId="38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9" fontId="81" fillId="0" borderId="0" applyFont="0" applyFill="0" applyBorder="0" applyAlignment="0" applyProtection="0"/>
    <xf numFmtId="0" fontId="82" fillId="0" borderId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9" fontId="83" fillId="0" borderId="0" applyFont="0" applyFill="0" applyBorder="0" applyAlignment="0" applyProtection="0"/>
    <xf numFmtId="0" fontId="84" fillId="0" borderId="0"/>
    <xf numFmtId="0" fontId="64" fillId="0" borderId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87" fillId="0" borderId="0"/>
    <xf numFmtId="180" fontId="85" fillId="0" borderId="0" applyFont="0" applyFill="0" applyBorder="0" applyAlignment="0" applyProtection="0"/>
    <xf numFmtId="192" fontId="85" fillId="0" borderId="0" applyFont="0" applyFill="0" applyBorder="0" applyAlignment="0" applyProtection="0"/>
    <xf numFmtId="204" fontId="86" fillId="0" borderId="15">
      <alignment horizontal="center"/>
    </xf>
    <xf numFmtId="0" fontId="6" fillId="0" borderId="0"/>
    <xf numFmtId="0" fontId="96" fillId="0" borderId="0">
      <alignment vertical="top"/>
    </xf>
    <xf numFmtId="0" fontId="97" fillId="0" borderId="0"/>
    <xf numFmtId="166" fontId="79" fillId="0" borderId="0" applyFont="0" applyFill="0" applyBorder="0" applyAlignment="0" applyProtection="0"/>
    <xf numFmtId="167" fontId="97" fillId="0" borderId="0" applyFont="0" applyFill="0" applyBorder="0" applyAlignment="0" applyProtection="0"/>
    <xf numFmtId="180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17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217" fontId="17" fillId="0" borderId="0" applyFont="0" applyFill="0" applyBorder="0" applyAlignment="0" applyProtection="0"/>
    <xf numFmtId="217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217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221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2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18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20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18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20" fontId="16" fillId="0" borderId="0" applyFont="0" applyFill="0" applyBorder="0" applyAlignment="0" applyProtection="0"/>
    <xf numFmtId="217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217" fontId="17" fillId="0" borderId="0" applyFont="0" applyFill="0" applyBorder="0" applyAlignment="0" applyProtection="0"/>
    <xf numFmtId="217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217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221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18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20" fontId="16" fillId="0" borderId="0" applyFont="0" applyFill="0" applyBorder="0" applyAlignment="0" applyProtection="0"/>
    <xf numFmtId="217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217" fontId="17" fillId="0" borderId="0" applyFont="0" applyFill="0" applyBorder="0" applyAlignment="0" applyProtection="0"/>
    <xf numFmtId="217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217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221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164" fontId="16" fillId="0" borderId="0" applyFont="0" applyFill="0" applyBorder="0" applyAlignment="0" applyProtection="0"/>
    <xf numFmtId="217" fontId="17" fillId="0" borderId="0" applyFont="0" applyFill="0" applyBorder="0" applyAlignment="0" applyProtection="0"/>
    <xf numFmtId="167" fontId="98" fillId="0" borderId="0" applyFont="0" applyFill="0" applyBorder="0" applyAlignment="0" applyProtection="0"/>
    <xf numFmtId="214" fontId="98" fillId="0" borderId="0"/>
    <xf numFmtId="210" fontId="9" fillId="0" borderId="0" applyFont="0" applyFill="0" applyBorder="0" applyAlignment="0" applyProtection="0"/>
    <xf numFmtId="213" fontId="29" fillId="0" borderId="0"/>
    <xf numFmtId="0" fontId="29" fillId="0" borderId="0"/>
    <xf numFmtId="38" fontId="100" fillId="2" borderId="0" applyNumberFormat="0" applyBorder="0" applyAlignment="0" applyProtection="0"/>
    <xf numFmtId="0" fontId="54" fillId="0" borderId="0" applyProtection="0"/>
    <xf numFmtId="0" fontId="53" fillId="0" borderId="0" applyProtection="0"/>
    <xf numFmtId="219" fontId="16" fillId="0" borderId="0" applyFont="0" applyFill="0" applyBorder="0" applyAlignment="0" applyProtection="0"/>
    <xf numFmtId="0" fontId="101" fillId="0" borderId="0"/>
    <xf numFmtId="10" fontId="100" fillId="23" borderId="9" applyNumberFormat="0" applyBorder="0" applyAlignment="0" applyProtection="0"/>
    <xf numFmtId="0" fontId="104" fillId="0" borderId="26">
      <alignment horizontal="centerContinuous"/>
    </xf>
    <xf numFmtId="0" fontId="68" fillId="0" borderId="0"/>
    <xf numFmtId="37" fontId="102" fillId="0" borderId="0"/>
    <xf numFmtId="211" fontId="99" fillId="0" borderId="0"/>
    <xf numFmtId="0" fontId="7" fillId="0" borderId="0"/>
    <xf numFmtId="10" fontId="11" fillId="0" borderId="0" applyFont="0" applyFill="0" applyBorder="0" applyAlignment="0" applyProtection="0"/>
    <xf numFmtId="219" fontId="16" fillId="0" borderId="0" applyFont="0" applyFill="0" applyBorder="0" applyAlignment="0" applyProtection="0"/>
    <xf numFmtId="4" fontId="11" fillId="0" borderId="21" applyBorder="0"/>
    <xf numFmtId="2" fontId="11" fillId="0" borderId="21"/>
    <xf numFmtId="187" fontId="98" fillId="0" borderId="0"/>
    <xf numFmtId="1" fontId="98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18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18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216" fontId="14" fillId="2" borderId="27" applyFont="0" applyFill="0" applyBorder="0"/>
    <xf numFmtId="216" fontId="103" fillId="2" borderId="27" applyFont="0" applyFill="0" applyBorder="0"/>
    <xf numFmtId="190" fontId="29" fillId="0" borderId="15">
      <alignment horizontal="right" vertical="center"/>
    </xf>
    <xf numFmtId="215" fontId="16" fillId="0" borderId="15">
      <alignment horizontal="right" vertical="center"/>
    </xf>
    <xf numFmtId="215" fontId="16" fillId="0" borderId="15">
      <alignment horizontal="right" vertical="center"/>
    </xf>
    <xf numFmtId="215" fontId="16" fillId="0" borderId="15">
      <alignment horizontal="right" vertical="center"/>
    </xf>
    <xf numFmtId="216" fontId="14" fillId="2" borderId="27" applyFont="0" applyFill="0" applyBorder="0"/>
    <xf numFmtId="190" fontId="29" fillId="0" borderId="15">
      <alignment horizontal="right" vertical="center"/>
    </xf>
    <xf numFmtId="215" fontId="16" fillId="0" borderId="15">
      <alignment horizontal="right" vertical="center"/>
    </xf>
    <xf numFmtId="216" fontId="14" fillId="2" borderId="27" applyFont="0" applyFill="0" applyBorder="0"/>
    <xf numFmtId="216" fontId="103" fillId="2" borderId="27" applyFont="0" applyFill="0" applyBorder="0"/>
    <xf numFmtId="215" fontId="16" fillId="0" borderId="15">
      <alignment horizontal="right" vertical="center"/>
    </xf>
    <xf numFmtId="216" fontId="14" fillId="2" borderId="27" applyFont="0" applyFill="0" applyBorder="0"/>
    <xf numFmtId="215" fontId="16" fillId="0" borderId="15">
      <alignment horizontal="right" vertical="center"/>
    </xf>
    <xf numFmtId="216" fontId="103" fillId="2" borderId="27" applyFont="0" applyFill="0" applyBorder="0"/>
    <xf numFmtId="215" fontId="16" fillId="0" borderId="15">
      <alignment horizontal="right" vertical="center"/>
    </xf>
    <xf numFmtId="216" fontId="14" fillId="2" borderId="27" applyFont="0" applyFill="0" applyBorder="0"/>
    <xf numFmtId="216" fontId="14" fillId="2" borderId="27" applyFont="0" applyFill="0" applyBorder="0"/>
    <xf numFmtId="180" fontId="17" fillId="0" borderId="0" applyFont="0" applyFill="0" applyBorder="0" applyAlignment="0" applyProtection="0"/>
    <xf numFmtId="0" fontId="101" fillId="0" borderId="0"/>
    <xf numFmtId="0" fontId="11" fillId="0" borderId="0"/>
    <xf numFmtId="0" fontId="11" fillId="0" borderId="0"/>
    <xf numFmtId="167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9" fillId="0" borderId="9"/>
    <xf numFmtId="0" fontId="12" fillId="0" borderId="0">
      <alignment vertical="top"/>
    </xf>
    <xf numFmtId="0" fontId="9" fillId="0" borderId="0"/>
    <xf numFmtId="193" fontId="38" fillId="0" borderId="15">
      <alignment horizontal="right" vertical="center"/>
    </xf>
    <xf numFmtId="0" fontId="11" fillId="0" borderId="0"/>
    <xf numFmtId="0" fontId="5" fillId="0" borderId="0"/>
    <xf numFmtId="167" fontId="79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11" fillId="0" borderId="0" applyFont="0" applyFill="0" applyBorder="0" applyAlignment="0" applyProtection="0"/>
    <xf numFmtId="214" fontId="11" fillId="0" borderId="0"/>
    <xf numFmtId="1" fontId="11" fillId="0" borderId="0"/>
    <xf numFmtId="166" fontId="11" fillId="0" borderId="0" applyFont="0" applyFill="0" applyBorder="0" applyAlignment="0" applyProtection="0"/>
    <xf numFmtId="0" fontId="105" fillId="0" borderId="0">
      <alignment vertical="top"/>
    </xf>
    <xf numFmtId="180" fontId="17" fillId="0" borderId="0" applyFont="0" applyFill="0" applyBorder="0" applyAlignment="0" applyProtection="0"/>
    <xf numFmtId="224" fontId="16" fillId="0" borderId="0" applyFont="0" applyFill="0" applyBorder="0" applyAlignment="0" applyProtection="0"/>
    <xf numFmtId="0" fontId="96" fillId="0" borderId="0">
      <alignment vertical="top"/>
    </xf>
    <xf numFmtId="22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0" fontId="106" fillId="24" borderId="0" applyNumberFormat="0" applyBorder="0" applyAlignment="0" applyProtection="0"/>
    <xf numFmtId="0" fontId="106" fillId="9" borderId="0" applyNumberFormat="0" applyBorder="0" applyAlignment="0" applyProtection="0"/>
    <xf numFmtId="0" fontId="106" fillId="25" borderId="0" applyNumberFormat="0" applyBorder="0" applyAlignment="0" applyProtection="0"/>
    <xf numFmtId="0" fontId="106" fillId="16" borderId="0" applyNumberFormat="0" applyBorder="0" applyAlignment="0" applyProtection="0"/>
    <xf numFmtId="0" fontId="106" fillId="7" borderId="0" applyNumberFormat="0" applyBorder="0" applyAlignment="0" applyProtection="0"/>
    <xf numFmtId="0" fontId="106" fillId="6" borderId="0" applyNumberFormat="0" applyBorder="0" applyAlignment="0" applyProtection="0"/>
    <xf numFmtId="0" fontId="106" fillId="3" borderId="0" applyNumberFormat="0" applyBorder="0" applyAlignment="0" applyProtection="0"/>
    <xf numFmtId="0" fontId="106" fillId="4" borderId="0" applyNumberFormat="0" applyBorder="0" applyAlignment="0" applyProtection="0"/>
    <xf numFmtId="0" fontId="106" fillId="26" borderId="0" applyNumberFormat="0" applyBorder="0" applyAlignment="0" applyProtection="0"/>
    <xf numFmtId="0" fontId="106" fillId="16" borderId="0" applyNumberFormat="0" applyBorder="0" applyAlignment="0" applyProtection="0"/>
    <xf numFmtId="0" fontId="106" fillId="3" borderId="0" applyNumberFormat="0" applyBorder="0" applyAlignment="0" applyProtection="0"/>
    <xf numFmtId="0" fontId="106" fillId="11" borderId="0" applyNumberFormat="0" applyBorder="0" applyAlignment="0" applyProtection="0"/>
    <xf numFmtId="0" fontId="107" fillId="27" borderId="0" applyNumberFormat="0" applyBorder="0" applyAlignment="0" applyProtection="0"/>
    <xf numFmtId="0" fontId="107" fillId="4" borderId="0" applyNumberFormat="0" applyBorder="0" applyAlignment="0" applyProtection="0"/>
    <xf numFmtId="0" fontId="107" fillId="26" borderId="0" applyNumberFormat="0" applyBorder="0" applyAlignment="0" applyProtection="0"/>
    <xf numFmtId="0" fontId="107" fillId="28" borderId="0" applyNumberFormat="0" applyBorder="0" applyAlignment="0" applyProtection="0"/>
    <xf numFmtId="0" fontId="107" fillId="14" borderId="0" applyNumberFormat="0" applyBorder="0" applyAlignment="0" applyProtection="0"/>
    <xf numFmtId="0" fontId="107" fillId="29" borderId="0" applyNumberFormat="0" applyBorder="0" applyAlignment="0" applyProtection="0"/>
    <xf numFmtId="0" fontId="107" fillId="30" borderId="0" applyNumberFormat="0" applyBorder="0" applyAlignment="0" applyProtection="0"/>
    <xf numFmtId="0" fontId="107" fillId="15" borderId="0" applyNumberFormat="0" applyBorder="0" applyAlignment="0" applyProtection="0"/>
    <xf numFmtId="0" fontId="107" fillId="31" borderId="0" applyNumberFormat="0" applyBorder="0" applyAlignment="0" applyProtection="0"/>
    <xf numFmtId="0" fontId="107" fillId="28" borderId="0" applyNumberFormat="0" applyBorder="0" applyAlignment="0" applyProtection="0"/>
    <xf numFmtId="0" fontId="107" fillId="14" borderId="0" applyNumberFormat="0" applyBorder="0" applyAlignment="0" applyProtection="0"/>
    <xf numFmtId="0" fontId="107" fillId="10" borderId="0" applyNumberFormat="0" applyBorder="0" applyAlignment="0" applyProtection="0"/>
    <xf numFmtId="0" fontId="108" fillId="9" borderId="0" applyNumberFormat="0" applyBorder="0" applyAlignment="0" applyProtection="0"/>
    <xf numFmtId="0" fontId="109" fillId="32" borderId="2" applyNumberFormat="0" applyAlignment="0" applyProtection="0"/>
    <xf numFmtId="0" fontId="110" fillId="18" borderId="3" applyNumberFormat="0" applyAlignment="0" applyProtection="0"/>
    <xf numFmtId="166" fontId="11" fillId="0" borderId="0" applyFont="0" applyFill="0" applyBorder="0" applyAlignment="0" applyProtection="0"/>
    <xf numFmtId="227" fontId="68" fillId="0" borderId="0"/>
    <xf numFmtId="225" fontId="11" fillId="0" borderId="0"/>
    <xf numFmtId="226" fontId="11" fillId="0" borderId="0"/>
    <xf numFmtId="0" fontId="111" fillId="0" borderId="0" applyNumberFormat="0" applyFill="0" applyBorder="0" applyAlignment="0" applyProtection="0"/>
    <xf numFmtId="0" fontId="112" fillId="25" borderId="0" applyNumberFormat="0" applyBorder="0" applyAlignment="0" applyProtection="0"/>
    <xf numFmtId="0" fontId="113" fillId="0" borderId="29" applyNumberFormat="0" applyFill="0" applyAlignment="0" applyProtection="0"/>
    <xf numFmtId="0" fontId="113" fillId="0" borderId="0" applyNumberFormat="0" applyFill="0" applyBorder="0" applyAlignment="0" applyProtection="0"/>
    <xf numFmtId="0" fontId="101" fillId="0" borderId="0"/>
    <xf numFmtId="0" fontId="114" fillId="0" borderId="30" applyNumberFormat="0" applyFill="0" applyAlignment="0" applyProtection="0"/>
    <xf numFmtId="0" fontId="115" fillId="8" borderId="0" applyNumberFormat="0" applyBorder="0" applyAlignment="0" applyProtection="0"/>
    <xf numFmtId="0" fontId="99" fillId="0" borderId="0"/>
    <xf numFmtId="0" fontId="11" fillId="0" borderId="0">
      <alignment vertical="top"/>
    </xf>
    <xf numFmtId="0" fontId="11" fillId="0" borderId="0">
      <alignment vertical="top"/>
    </xf>
    <xf numFmtId="0" fontId="11" fillId="5" borderId="13" applyNumberFormat="0" applyFont="0" applyAlignment="0" applyProtection="0"/>
    <xf numFmtId="0" fontId="116" fillId="32" borderId="14" applyNumberFormat="0" applyAlignment="0" applyProtection="0"/>
    <xf numFmtId="212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18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190" fontId="29" fillId="0" borderId="15">
      <alignment horizontal="right" vertical="center"/>
    </xf>
    <xf numFmtId="215" fontId="16" fillId="0" borderId="15">
      <alignment horizontal="right" vertical="center"/>
    </xf>
    <xf numFmtId="215" fontId="16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215" fontId="16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215" fontId="16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180" fontId="17" fillId="0" borderId="0" applyFont="0" applyFill="0" applyBorder="0" applyAlignment="0" applyProtection="0"/>
    <xf numFmtId="0" fontId="105" fillId="0" borderId="0">
      <alignment vertical="top"/>
    </xf>
    <xf numFmtId="0" fontId="119" fillId="0" borderId="0"/>
    <xf numFmtId="165" fontId="5" fillId="0" borderId="0" applyFont="0" applyFill="0" applyBorder="0" applyAlignment="0" applyProtection="0"/>
    <xf numFmtId="0" fontId="4" fillId="0" borderId="0"/>
    <xf numFmtId="193" fontId="16" fillId="0" borderId="0" applyFont="0" applyFill="0" applyBorder="0" applyAlignment="0" applyProtection="0"/>
    <xf numFmtId="167" fontId="63" fillId="0" borderId="0" applyFont="0" applyFill="0" applyBorder="0" applyAlignment="0" applyProtection="0"/>
    <xf numFmtId="0" fontId="93" fillId="0" borderId="0"/>
    <xf numFmtId="167" fontId="5" fillId="0" borderId="0" applyFont="0" applyFill="0" applyBorder="0" applyAlignment="0" applyProtection="0"/>
    <xf numFmtId="0" fontId="101" fillId="0" borderId="0"/>
    <xf numFmtId="9" fontId="11" fillId="0" borderId="0" applyFont="0" applyFill="0" applyBorder="0" applyAlignment="0" applyProtection="0"/>
    <xf numFmtId="0" fontId="11" fillId="0" borderId="0">
      <alignment vertical="top"/>
    </xf>
    <xf numFmtId="180" fontId="17" fillId="0" borderId="0" applyFont="0" applyFill="0" applyBorder="0" applyAlignment="0" applyProtection="0"/>
    <xf numFmtId="229" fontId="17" fillId="0" borderId="0" applyFont="0" applyFill="0" applyBorder="0" applyAlignment="0" applyProtection="0"/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23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231" fontId="16" fillId="0" borderId="0" applyFont="0" applyFill="0" applyBorder="0" applyAlignment="0" applyProtection="0"/>
    <xf numFmtId="229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229" fontId="17" fillId="0" borderId="0" applyFont="0" applyFill="0" applyBorder="0" applyAlignment="0" applyProtection="0"/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23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231" fontId="16" fillId="0" borderId="0" applyFont="0" applyFill="0" applyBorder="0" applyAlignment="0" applyProtection="0"/>
    <xf numFmtId="229" fontId="1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20" fillId="0" borderId="0" applyFont="0" applyFill="0" applyBorder="0" applyAlignment="0" applyProtection="0"/>
    <xf numFmtId="43" fontId="7" fillId="0" borderId="0" applyFont="0" applyFill="0" applyBorder="0" applyAlignment="0" applyProtection="0"/>
    <xf numFmtId="229" fontId="11" fillId="0" borderId="0" applyFont="0" applyFill="0" applyBorder="0" applyAlignment="0" applyProtection="0"/>
    <xf numFmtId="227" fontId="68" fillId="0" borderId="0"/>
    <xf numFmtId="172" fontId="68" fillId="0" borderId="0" applyFont="0" applyFill="0" applyBorder="0" applyAlignment="0" applyProtection="0"/>
    <xf numFmtId="233" fontId="9" fillId="0" borderId="0" applyFont="0" applyFill="0" applyBorder="0" applyAlignment="0" applyProtection="0"/>
    <xf numFmtId="232" fontId="29" fillId="0" borderId="0"/>
    <xf numFmtId="230" fontId="29" fillId="0" borderId="0"/>
    <xf numFmtId="0" fontId="11" fillId="0" borderId="0"/>
    <xf numFmtId="0" fontId="7" fillId="0" borderId="0"/>
    <xf numFmtId="0" fontId="11" fillId="0" borderId="0"/>
    <xf numFmtId="0" fontId="17" fillId="0" borderId="0"/>
    <xf numFmtId="0" fontId="11" fillId="0" borderId="0"/>
    <xf numFmtId="0" fontId="4" fillId="0" borderId="0"/>
    <xf numFmtId="0" fontId="4" fillId="0" borderId="0"/>
    <xf numFmtId="0" fontId="7" fillId="0" borderId="0"/>
    <xf numFmtId="0" fontId="11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7" fontId="11" fillId="0" borderId="0"/>
    <xf numFmtId="187" fontId="7" fillId="0" borderId="0"/>
    <xf numFmtId="224" fontId="16" fillId="0" borderId="0" applyFont="0" applyFill="0" applyBorder="0" applyAlignment="0" applyProtection="0"/>
    <xf numFmtId="0" fontId="96" fillId="0" borderId="0">
      <alignment vertical="top"/>
    </xf>
    <xf numFmtId="0" fontId="96" fillId="0" borderId="0">
      <alignment vertical="top"/>
    </xf>
    <xf numFmtId="22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0" fontId="3" fillId="0" borderId="0"/>
    <xf numFmtId="0" fontId="4" fillId="0" borderId="0"/>
    <xf numFmtId="0" fontId="4" fillId="0" borderId="0"/>
    <xf numFmtId="166" fontId="120" fillId="0" borderId="0" applyFont="0" applyFill="0" applyBorder="0" applyAlignment="0" applyProtection="0"/>
    <xf numFmtId="166" fontId="120" fillId="0" borderId="0" applyFont="0" applyFill="0" applyBorder="0" applyAlignment="0" applyProtection="0"/>
    <xf numFmtId="0" fontId="4" fillId="0" borderId="0"/>
    <xf numFmtId="0" fontId="11" fillId="0" borderId="0">
      <alignment vertical="top"/>
    </xf>
    <xf numFmtId="0" fontId="4" fillId="0" borderId="0"/>
    <xf numFmtId="9" fontId="122" fillId="0" borderId="0" applyFont="0" applyFill="0" applyBorder="0" applyAlignment="0" applyProtection="0"/>
    <xf numFmtId="166" fontId="120" fillId="0" borderId="0" applyFont="0" applyFill="0" applyBorder="0" applyAlignment="0" applyProtection="0"/>
    <xf numFmtId="0" fontId="11" fillId="0" borderId="0">
      <alignment vertical="top"/>
    </xf>
    <xf numFmtId="166" fontId="122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4" fillId="0" borderId="0"/>
    <xf numFmtId="0" fontId="123" fillId="0" borderId="0"/>
    <xf numFmtId="0" fontId="124" fillId="0" borderId="0"/>
    <xf numFmtId="180" fontId="1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27" fillId="0" borderId="0"/>
    <xf numFmtId="261" fontId="128" fillId="0" borderId="31">
      <alignment horizontal="center"/>
      <protection hidden="1"/>
    </xf>
    <xf numFmtId="252" fontId="129" fillId="0" borderId="0"/>
    <xf numFmtId="182" fontId="63" fillId="0" borderId="32" applyFont="0" applyBorder="0"/>
    <xf numFmtId="182" fontId="63" fillId="0" borderId="32" applyFont="0" applyBorder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1" fillId="0" borderId="0" applyFont="0" applyFill="0" applyBorder="0" applyAlignment="0" applyProtection="0"/>
    <xf numFmtId="176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41" fontId="11" fillId="0" borderId="0" applyFont="0" applyFill="0" applyBorder="0" applyAlignment="0" applyProtection="0"/>
    <xf numFmtId="41" fontId="85" fillId="0" borderId="0" applyFont="0" applyFill="0" applyBorder="0" applyAlignment="0" applyProtection="0"/>
    <xf numFmtId="235" fontId="88" fillId="0" borderId="0" applyFont="0" applyFill="0" applyBorder="0" applyAlignment="0" applyProtection="0"/>
    <xf numFmtId="0" fontId="79" fillId="0" borderId="0">
      <alignment vertical="center"/>
    </xf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3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40" fontId="133" fillId="0" borderId="0" applyFont="0" applyFill="0" applyBorder="0" applyAlignment="0" applyProtection="0"/>
    <xf numFmtId="38" fontId="13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1" fillId="0" borderId="0"/>
    <xf numFmtId="0" fontId="11" fillId="0" borderId="0"/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79" fillId="0" borderId="0"/>
    <xf numFmtId="0" fontId="79" fillId="0" borderId="0"/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130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11" fillId="0" borderId="0"/>
    <xf numFmtId="0" fontId="11" fillId="0" borderId="0"/>
    <xf numFmtId="0" fontId="96" fillId="0" borderId="0">
      <alignment vertical="top"/>
    </xf>
    <xf numFmtId="0" fontId="96" fillId="0" borderId="0">
      <alignment vertical="top"/>
    </xf>
    <xf numFmtId="0" fontId="11" fillId="0" borderId="0"/>
    <xf numFmtId="0" fontId="11" fillId="0" borderId="0"/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79" fillId="0" borderId="0"/>
    <xf numFmtId="0" fontId="79" fillId="0" borderId="0"/>
    <xf numFmtId="0" fontId="130" fillId="0" borderId="0"/>
    <xf numFmtId="0" fontId="96" fillId="0" borderId="0">
      <alignment vertical="top"/>
    </xf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11" fillId="0" borderId="0"/>
    <xf numFmtId="0" fontId="11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96" fillId="0" borderId="0">
      <alignment vertical="top"/>
    </xf>
    <xf numFmtId="169" fontId="63" fillId="0" borderId="0" applyFont="0" applyFill="0" applyBorder="0" applyAlignment="0" applyProtection="0"/>
    <xf numFmtId="43" fontId="17" fillId="0" borderId="0" applyFont="0" applyFill="0" applyBorder="0" applyAlignment="0" applyProtection="0"/>
    <xf numFmtId="210" fontId="63" fillId="0" borderId="0" applyFont="0" applyFill="0" applyBorder="0" applyAlignment="0" applyProtection="0"/>
    <xf numFmtId="41" fontId="17" fillId="0" borderId="0" applyFont="0" applyFill="0" applyBorder="0" applyAlignment="0" applyProtection="0"/>
    <xf numFmtId="169" fontId="63" fillId="0" borderId="0" applyFont="0" applyFill="0" applyBorder="0" applyAlignment="0" applyProtection="0"/>
    <xf numFmtId="210" fontId="63" fillId="0" borderId="0" applyFont="0" applyFill="0" applyBorder="0" applyAlignment="0" applyProtection="0"/>
    <xf numFmtId="43" fontId="17" fillId="0" borderId="0" applyFont="0" applyFill="0" applyBorder="0" applyAlignment="0" applyProtection="0"/>
    <xf numFmtId="14" fontId="63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4" fontId="63" fillId="0" borderId="0" applyFont="0" applyFill="0" applyBorder="0" applyAlignment="0" applyProtection="0"/>
    <xf numFmtId="210" fontId="63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130" fillId="0" borderId="0"/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41" fontId="17" fillId="0" borderId="0" applyFont="0" applyFill="0" applyBorder="0" applyAlignment="0" applyProtection="0"/>
    <xf numFmtId="14" fontId="63" fillId="0" borderId="0" applyFont="0" applyFill="0" applyBorder="0" applyAlignment="0" applyProtection="0"/>
    <xf numFmtId="210" fontId="6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79" fillId="0" borderId="0"/>
    <xf numFmtId="0" fontId="79" fillId="0" borderId="0"/>
    <xf numFmtId="0" fontId="96" fillId="0" borderId="0">
      <alignment vertical="top"/>
    </xf>
    <xf numFmtId="0" fontId="96" fillId="0" borderId="0">
      <alignment vertical="top"/>
    </xf>
    <xf numFmtId="0" fontId="96" fillId="0" borderId="0">
      <alignment vertical="top"/>
    </xf>
    <xf numFmtId="0" fontId="79" fillId="0" borderId="0"/>
    <xf numFmtId="0" fontId="79" fillId="0" borderId="0"/>
    <xf numFmtId="0" fontId="96" fillId="0" borderId="0">
      <alignment vertical="top"/>
    </xf>
    <xf numFmtId="0" fontId="96" fillId="0" borderId="0">
      <alignment vertical="top"/>
    </xf>
    <xf numFmtId="253" fontId="129" fillId="0" borderId="0" applyFont="0" applyFill="0" applyBorder="0" applyAlignment="0" applyProtection="0"/>
    <xf numFmtId="0" fontId="134" fillId="0" borderId="0"/>
    <xf numFmtId="0" fontId="129" fillId="0" borderId="0"/>
    <xf numFmtId="0" fontId="129" fillId="0" borderId="0"/>
    <xf numFmtId="1" fontId="135" fillId="0" borderId="9" applyBorder="0" applyAlignment="0">
      <alignment horizontal="center"/>
    </xf>
    <xf numFmtId="0" fontId="79" fillId="0" borderId="0"/>
    <xf numFmtId="0" fontId="79" fillId="0" borderId="0"/>
    <xf numFmtId="0" fontId="19" fillId="32" borderId="0"/>
    <xf numFmtId="0" fontId="19" fillId="2" borderId="0"/>
    <xf numFmtId="0" fontId="19" fillId="2" borderId="0"/>
    <xf numFmtId="0" fontId="19" fillId="32" borderId="0"/>
    <xf numFmtId="0" fontId="19" fillId="2" borderId="0"/>
    <xf numFmtId="0" fontId="19" fillId="32" borderId="0"/>
    <xf numFmtId="0" fontId="19" fillId="32" borderId="0"/>
    <xf numFmtId="0" fontId="19" fillId="32" borderId="0"/>
    <xf numFmtId="0" fontId="19" fillId="2" borderId="0"/>
    <xf numFmtId="0" fontId="9" fillId="0" borderId="18" applyFont="0" applyFill="0" applyAlignment="0"/>
    <xf numFmtId="0" fontId="9" fillId="0" borderId="18" applyFont="0" applyFill="0" applyAlignment="0"/>
    <xf numFmtId="0" fontId="24" fillId="32" borderId="0"/>
    <xf numFmtId="0" fontId="24" fillId="2" borderId="0"/>
    <xf numFmtId="0" fontId="24" fillId="2" borderId="0"/>
    <xf numFmtId="0" fontId="24" fillId="32" borderId="0"/>
    <xf numFmtId="0" fontId="24" fillId="2" borderId="0"/>
    <xf numFmtId="0" fontId="24" fillId="32" borderId="0"/>
    <xf numFmtId="0" fontId="24" fillId="32" borderId="0"/>
    <xf numFmtId="0" fontId="24" fillId="32" borderId="0"/>
    <xf numFmtId="0" fontId="24" fillId="2" borderId="0"/>
    <xf numFmtId="0" fontId="136" fillId="24" borderId="0" applyNumberFormat="0" applyBorder="0" applyAlignment="0" applyProtection="0"/>
    <xf numFmtId="0" fontId="120" fillId="24" borderId="0" applyNumberFormat="0" applyBorder="0" applyAlignment="0" applyProtection="0"/>
    <xf numFmtId="0" fontId="120" fillId="24" borderId="0" applyNumberFormat="0" applyBorder="0" applyAlignment="0" applyProtection="0"/>
    <xf numFmtId="0" fontId="120" fillId="24" borderId="0" applyNumberFormat="0" applyBorder="0" applyAlignment="0" applyProtection="0"/>
    <xf numFmtId="0" fontId="136" fillId="9" borderId="0" applyNumberFormat="0" applyBorder="0" applyAlignment="0" applyProtection="0"/>
    <xf numFmtId="0" fontId="120" fillId="9" borderId="0" applyNumberFormat="0" applyBorder="0" applyAlignment="0" applyProtection="0"/>
    <xf numFmtId="0" fontId="120" fillId="9" borderId="0" applyNumberFormat="0" applyBorder="0" applyAlignment="0" applyProtection="0"/>
    <xf numFmtId="0" fontId="120" fillId="9" borderId="0" applyNumberFormat="0" applyBorder="0" applyAlignment="0" applyProtection="0"/>
    <xf numFmtId="0" fontId="136" fillId="25" borderId="0" applyNumberFormat="0" applyBorder="0" applyAlignment="0" applyProtection="0"/>
    <xf numFmtId="0" fontId="120" fillId="25" borderId="0" applyNumberFormat="0" applyBorder="0" applyAlignment="0" applyProtection="0"/>
    <xf numFmtId="0" fontId="120" fillId="25" borderId="0" applyNumberFormat="0" applyBorder="0" applyAlignment="0" applyProtection="0"/>
    <xf numFmtId="0" fontId="120" fillId="25" borderId="0" applyNumberFormat="0" applyBorder="0" applyAlignment="0" applyProtection="0"/>
    <xf numFmtId="0" fontId="136" fillId="16" borderId="0" applyNumberFormat="0" applyBorder="0" applyAlignment="0" applyProtection="0"/>
    <xf numFmtId="0" fontId="120" fillId="16" borderId="0" applyNumberFormat="0" applyBorder="0" applyAlignment="0" applyProtection="0"/>
    <xf numFmtId="0" fontId="120" fillId="16" borderId="0" applyNumberFormat="0" applyBorder="0" applyAlignment="0" applyProtection="0"/>
    <xf numFmtId="0" fontId="120" fillId="16" borderId="0" applyNumberFormat="0" applyBorder="0" applyAlignment="0" applyProtection="0"/>
    <xf numFmtId="0" fontId="136" fillId="7" borderId="0" applyNumberFormat="0" applyBorder="0" applyAlignment="0" applyProtection="0"/>
    <xf numFmtId="0" fontId="120" fillId="7" borderId="0" applyNumberFormat="0" applyBorder="0" applyAlignment="0" applyProtection="0"/>
    <xf numFmtId="0" fontId="120" fillId="7" borderId="0" applyNumberFormat="0" applyBorder="0" applyAlignment="0" applyProtection="0"/>
    <xf numFmtId="0" fontId="120" fillId="7" borderId="0" applyNumberFormat="0" applyBorder="0" applyAlignment="0" applyProtection="0"/>
    <xf numFmtId="0" fontId="136" fillId="6" borderId="0" applyNumberFormat="0" applyBorder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120" fillId="24" borderId="0" applyNumberFormat="0" applyBorder="0" applyAlignment="0" applyProtection="0"/>
    <xf numFmtId="0" fontId="120" fillId="9" borderId="0" applyNumberFormat="0" applyBorder="0" applyAlignment="0" applyProtection="0"/>
    <xf numFmtId="0" fontId="120" fillId="25" borderId="0" applyNumberFormat="0" applyBorder="0" applyAlignment="0" applyProtection="0"/>
    <xf numFmtId="0" fontId="120" fillId="16" borderId="0" applyNumberFormat="0" applyBorder="0" applyAlignment="0" applyProtection="0"/>
    <xf numFmtId="0" fontId="120" fillId="7" borderId="0" applyNumberFormat="0" applyBorder="0" applyAlignment="0" applyProtection="0"/>
    <xf numFmtId="0" fontId="120" fillId="6" borderId="0" applyNumberFormat="0" applyBorder="0" applyAlignment="0" applyProtection="0"/>
    <xf numFmtId="0" fontId="26" fillId="32" borderId="0"/>
    <xf numFmtId="0" fontId="26" fillId="2" borderId="0"/>
    <xf numFmtId="0" fontId="26" fillId="2" borderId="0"/>
    <xf numFmtId="0" fontId="26" fillId="32" borderId="0"/>
    <xf numFmtId="0" fontId="26" fillId="2" borderId="0"/>
    <xf numFmtId="0" fontId="26" fillId="32" borderId="0"/>
    <xf numFmtId="0" fontId="26" fillId="32" borderId="0"/>
    <xf numFmtId="0" fontId="26" fillId="32" borderId="0"/>
    <xf numFmtId="0" fontId="26" fillId="2" borderId="0"/>
    <xf numFmtId="0" fontId="134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6" fillId="3" borderId="0" applyNumberFormat="0" applyBorder="0" applyAlignment="0" applyProtection="0"/>
    <xf numFmtId="0" fontId="120" fillId="3" borderId="0" applyNumberFormat="0" applyBorder="0" applyAlignment="0" applyProtection="0"/>
    <xf numFmtId="0" fontId="120" fillId="3" borderId="0" applyNumberFormat="0" applyBorder="0" applyAlignment="0" applyProtection="0"/>
    <xf numFmtId="0" fontId="120" fillId="3" borderId="0" applyNumberFormat="0" applyBorder="0" applyAlignment="0" applyProtection="0"/>
    <xf numFmtId="0" fontId="136" fillId="4" borderId="0" applyNumberFormat="0" applyBorder="0" applyAlignment="0" applyProtection="0"/>
    <xf numFmtId="0" fontId="120" fillId="4" borderId="0" applyNumberFormat="0" applyBorder="0" applyAlignment="0" applyProtection="0"/>
    <xf numFmtId="0" fontId="120" fillId="4" borderId="0" applyNumberFormat="0" applyBorder="0" applyAlignment="0" applyProtection="0"/>
    <xf numFmtId="0" fontId="120" fillId="4" borderId="0" applyNumberFormat="0" applyBorder="0" applyAlignment="0" applyProtection="0"/>
    <xf numFmtId="0" fontId="136" fillId="26" borderId="0" applyNumberFormat="0" applyBorder="0" applyAlignment="0" applyProtection="0"/>
    <xf numFmtId="0" fontId="120" fillId="26" borderId="0" applyNumberFormat="0" applyBorder="0" applyAlignment="0" applyProtection="0"/>
    <xf numFmtId="0" fontId="120" fillId="26" borderId="0" applyNumberFormat="0" applyBorder="0" applyAlignment="0" applyProtection="0"/>
    <xf numFmtId="0" fontId="120" fillId="26" borderId="0" applyNumberFormat="0" applyBorder="0" applyAlignment="0" applyProtection="0"/>
    <xf numFmtId="0" fontId="136" fillId="16" borderId="0" applyNumberFormat="0" applyBorder="0" applyAlignment="0" applyProtection="0"/>
    <xf numFmtId="0" fontId="120" fillId="16" borderId="0" applyNumberFormat="0" applyBorder="0" applyAlignment="0" applyProtection="0"/>
    <xf numFmtId="0" fontId="120" fillId="16" borderId="0" applyNumberFormat="0" applyBorder="0" applyAlignment="0" applyProtection="0"/>
    <xf numFmtId="0" fontId="120" fillId="16" borderId="0" applyNumberFormat="0" applyBorder="0" applyAlignment="0" applyProtection="0"/>
    <xf numFmtId="0" fontId="136" fillId="3" borderId="0" applyNumberFormat="0" applyBorder="0" applyAlignment="0" applyProtection="0"/>
    <xf numFmtId="0" fontId="120" fillId="3" borderId="0" applyNumberFormat="0" applyBorder="0" applyAlignment="0" applyProtection="0"/>
    <xf numFmtId="0" fontId="120" fillId="3" borderId="0" applyNumberFormat="0" applyBorder="0" applyAlignment="0" applyProtection="0"/>
    <xf numFmtId="0" fontId="120" fillId="3" borderId="0" applyNumberFormat="0" applyBorder="0" applyAlignment="0" applyProtection="0"/>
    <xf numFmtId="0" fontId="136" fillId="11" borderId="0" applyNumberFormat="0" applyBorder="0" applyAlignment="0" applyProtection="0"/>
    <xf numFmtId="0" fontId="120" fillId="11" borderId="0" applyNumberFormat="0" applyBorder="0" applyAlignment="0" applyProtection="0"/>
    <xf numFmtId="0" fontId="120" fillId="11" borderId="0" applyNumberFormat="0" applyBorder="0" applyAlignment="0" applyProtection="0"/>
    <xf numFmtId="0" fontId="120" fillId="11" borderId="0" applyNumberFormat="0" applyBorder="0" applyAlignment="0" applyProtection="0"/>
    <xf numFmtId="0" fontId="120" fillId="3" borderId="0" applyNumberFormat="0" applyBorder="0" applyAlignment="0" applyProtection="0"/>
    <xf numFmtId="0" fontId="120" fillId="4" borderId="0" applyNumberFormat="0" applyBorder="0" applyAlignment="0" applyProtection="0"/>
    <xf numFmtId="0" fontId="120" fillId="26" borderId="0" applyNumberFormat="0" applyBorder="0" applyAlignment="0" applyProtection="0"/>
    <xf numFmtId="0" fontId="120" fillId="16" borderId="0" applyNumberFormat="0" applyBorder="0" applyAlignment="0" applyProtection="0"/>
    <xf numFmtId="0" fontId="120" fillId="3" borderId="0" applyNumberFormat="0" applyBorder="0" applyAlignment="0" applyProtection="0"/>
    <xf numFmtId="0" fontId="120" fillId="11" borderId="0" applyNumberFormat="0" applyBorder="0" applyAlignment="0" applyProtection="0"/>
    <xf numFmtId="0" fontId="129" fillId="0" borderId="0"/>
    <xf numFmtId="0" fontId="137" fillId="27" borderId="0" applyNumberFormat="0" applyBorder="0" applyAlignment="0" applyProtection="0"/>
    <xf numFmtId="0" fontId="138" fillId="27" borderId="0" applyNumberFormat="0" applyBorder="0" applyAlignment="0" applyProtection="0"/>
    <xf numFmtId="0" fontId="138" fillId="27" borderId="0" applyNumberFormat="0" applyBorder="0" applyAlignment="0" applyProtection="0"/>
    <xf numFmtId="0" fontId="138" fillId="27" borderId="0" applyNumberFormat="0" applyBorder="0" applyAlignment="0" applyProtection="0"/>
    <xf numFmtId="0" fontId="137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7" fillId="26" borderId="0" applyNumberFormat="0" applyBorder="0" applyAlignment="0" applyProtection="0"/>
    <xf numFmtId="0" fontId="138" fillId="26" borderId="0" applyNumberFormat="0" applyBorder="0" applyAlignment="0" applyProtection="0"/>
    <xf numFmtId="0" fontId="138" fillId="26" borderId="0" applyNumberFormat="0" applyBorder="0" applyAlignment="0" applyProtection="0"/>
    <xf numFmtId="0" fontId="138" fillId="26" borderId="0" applyNumberFormat="0" applyBorder="0" applyAlignment="0" applyProtection="0"/>
    <xf numFmtId="0" fontId="137" fillId="28" borderId="0" applyNumberFormat="0" applyBorder="0" applyAlignment="0" applyProtection="0"/>
    <xf numFmtId="0" fontId="138" fillId="28" borderId="0" applyNumberFormat="0" applyBorder="0" applyAlignment="0" applyProtection="0"/>
    <xf numFmtId="0" fontId="138" fillId="28" borderId="0" applyNumberFormat="0" applyBorder="0" applyAlignment="0" applyProtection="0"/>
    <xf numFmtId="0" fontId="138" fillId="28" borderId="0" applyNumberFormat="0" applyBorder="0" applyAlignment="0" applyProtection="0"/>
    <xf numFmtId="0" fontId="137" fillId="14" borderId="0" applyNumberFormat="0" applyBorder="0" applyAlignment="0" applyProtection="0"/>
    <xf numFmtId="0" fontId="138" fillId="14" borderId="0" applyNumberFormat="0" applyBorder="0" applyAlignment="0" applyProtection="0"/>
    <xf numFmtId="0" fontId="138" fillId="14" borderId="0" applyNumberFormat="0" applyBorder="0" applyAlignment="0" applyProtection="0"/>
    <xf numFmtId="0" fontId="138" fillId="14" borderId="0" applyNumberFormat="0" applyBorder="0" applyAlignment="0" applyProtection="0"/>
    <xf numFmtId="0" fontId="137" fillId="29" borderId="0" applyNumberFormat="0" applyBorder="0" applyAlignment="0" applyProtection="0"/>
    <xf numFmtId="0" fontId="138" fillId="29" borderId="0" applyNumberFormat="0" applyBorder="0" applyAlignment="0" applyProtection="0"/>
    <xf numFmtId="0" fontId="138" fillId="29" borderId="0" applyNumberFormat="0" applyBorder="0" applyAlignment="0" applyProtection="0"/>
    <xf numFmtId="0" fontId="138" fillId="29" borderId="0" applyNumberFormat="0" applyBorder="0" applyAlignment="0" applyProtection="0"/>
    <xf numFmtId="0" fontId="138" fillId="27" borderId="0" applyNumberFormat="0" applyBorder="0" applyAlignment="0" applyProtection="0"/>
    <xf numFmtId="0" fontId="138" fillId="4" borderId="0" applyNumberFormat="0" applyBorder="0" applyAlignment="0" applyProtection="0"/>
    <xf numFmtId="0" fontId="138" fillId="26" borderId="0" applyNumberFormat="0" applyBorder="0" applyAlignment="0" applyProtection="0"/>
    <xf numFmtId="0" fontId="138" fillId="28" borderId="0" applyNumberFormat="0" applyBorder="0" applyAlignment="0" applyProtection="0"/>
    <xf numFmtId="0" fontId="138" fillId="14" borderId="0" applyNumberFormat="0" applyBorder="0" applyAlignment="0" applyProtection="0"/>
    <xf numFmtId="0" fontId="138" fillId="29" borderId="0" applyNumberFormat="0" applyBorder="0" applyAlignment="0" applyProtection="0"/>
    <xf numFmtId="0" fontId="12" fillId="0" borderId="0"/>
    <xf numFmtId="0" fontId="137" fillId="30" borderId="0" applyNumberFormat="0" applyBorder="0" applyAlignment="0" applyProtection="0"/>
    <xf numFmtId="0" fontId="120" fillId="34" borderId="0" applyNumberFormat="0" applyBorder="0" applyAlignment="0" applyProtection="0"/>
    <xf numFmtId="0" fontId="120" fillId="34" borderId="0" applyNumberFormat="0" applyBorder="0" applyAlignment="0" applyProtection="0"/>
    <xf numFmtId="0" fontId="138" fillId="35" borderId="0" applyNumberFormat="0" applyBorder="0" applyAlignment="0" applyProtection="0"/>
    <xf numFmtId="0" fontId="138" fillId="30" borderId="0" applyNumberFormat="0" applyBorder="0" applyAlignment="0" applyProtection="0"/>
    <xf numFmtId="0" fontId="138" fillId="30" borderId="0" applyNumberFormat="0" applyBorder="0" applyAlignment="0" applyProtection="0"/>
    <xf numFmtId="0" fontId="138" fillId="30" borderId="0" applyNumberFormat="0" applyBorder="0" applyAlignment="0" applyProtection="0"/>
    <xf numFmtId="0" fontId="137" fillId="15" borderId="0" applyNumberFormat="0" applyBorder="0" applyAlignment="0" applyProtection="0"/>
    <xf numFmtId="0" fontId="120" fillId="36" borderId="0" applyNumberFormat="0" applyBorder="0" applyAlignment="0" applyProtection="0"/>
    <xf numFmtId="0" fontId="120" fillId="37" borderId="0" applyNumberFormat="0" applyBorder="0" applyAlignment="0" applyProtection="0"/>
    <xf numFmtId="0" fontId="138" fillId="38" borderId="0" applyNumberFormat="0" applyBorder="0" applyAlignment="0" applyProtection="0"/>
    <xf numFmtId="0" fontId="138" fillId="15" borderId="0" applyNumberFormat="0" applyBorder="0" applyAlignment="0" applyProtection="0"/>
    <xf numFmtId="0" fontId="138" fillId="15" borderId="0" applyNumberFormat="0" applyBorder="0" applyAlignment="0" applyProtection="0"/>
    <xf numFmtId="0" fontId="138" fillId="15" borderId="0" applyNumberFormat="0" applyBorder="0" applyAlignment="0" applyProtection="0"/>
    <xf numFmtId="0" fontId="137" fillId="31" borderId="0" applyNumberFormat="0" applyBorder="0" applyAlignment="0" applyProtection="0"/>
    <xf numFmtId="0" fontId="120" fillId="36" borderId="0" applyNumberFormat="0" applyBorder="0" applyAlignment="0" applyProtection="0"/>
    <xf numFmtId="0" fontId="120" fillId="39" borderId="0" applyNumberFormat="0" applyBorder="0" applyAlignment="0" applyProtection="0"/>
    <xf numFmtId="0" fontId="138" fillId="37" borderId="0" applyNumberFormat="0" applyBorder="0" applyAlignment="0" applyProtection="0"/>
    <xf numFmtId="0" fontId="138" fillId="31" borderId="0" applyNumberFormat="0" applyBorder="0" applyAlignment="0" applyProtection="0"/>
    <xf numFmtId="0" fontId="138" fillId="31" borderId="0" applyNumberFormat="0" applyBorder="0" applyAlignment="0" applyProtection="0"/>
    <xf numFmtId="0" fontId="138" fillId="31" borderId="0" applyNumberFormat="0" applyBorder="0" applyAlignment="0" applyProtection="0"/>
    <xf numFmtId="0" fontId="137" fillId="28" borderId="0" applyNumberFormat="0" applyBorder="0" applyAlignment="0" applyProtection="0"/>
    <xf numFmtId="0" fontId="120" fillId="34" borderId="0" applyNumberFormat="0" applyBorder="0" applyAlignment="0" applyProtection="0"/>
    <xf numFmtId="0" fontId="120" fillId="37" borderId="0" applyNumberFormat="0" applyBorder="0" applyAlignment="0" applyProtection="0"/>
    <xf numFmtId="0" fontId="138" fillId="37" borderId="0" applyNumberFormat="0" applyBorder="0" applyAlignment="0" applyProtection="0"/>
    <xf numFmtId="0" fontId="138" fillId="28" borderId="0" applyNumberFormat="0" applyBorder="0" applyAlignment="0" applyProtection="0"/>
    <xf numFmtId="0" fontId="138" fillId="28" borderId="0" applyNumberFormat="0" applyBorder="0" applyAlignment="0" applyProtection="0"/>
    <xf numFmtId="0" fontId="138" fillId="28" borderId="0" applyNumberFormat="0" applyBorder="0" applyAlignment="0" applyProtection="0"/>
    <xf numFmtId="0" fontId="137" fillId="14" borderId="0" applyNumberFormat="0" applyBorder="0" applyAlignment="0" applyProtection="0"/>
    <xf numFmtId="0" fontId="120" fillId="40" borderId="0" applyNumberFormat="0" applyBorder="0" applyAlignment="0" applyProtection="0"/>
    <xf numFmtId="0" fontId="120" fillId="34" borderId="0" applyNumberFormat="0" applyBorder="0" applyAlignment="0" applyProtection="0"/>
    <xf numFmtId="0" fontId="138" fillId="35" borderId="0" applyNumberFormat="0" applyBorder="0" applyAlignment="0" applyProtection="0"/>
    <xf numFmtId="0" fontId="138" fillId="14" borderId="0" applyNumberFormat="0" applyBorder="0" applyAlignment="0" applyProtection="0"/>
    <xf numFmtId="0" fontId="138" fillId="14" borderId="0" applyNumberFormat="0" applyBorder="0" applyAlignment="0" applyProtection="0"/>
    <xf numFmtId="0" fontId="138" fillId="14" borderId="0" applyNumberFormat="0" applyBorder="0" applyAlignment="0" applyProtection="0"/>
    <xf numFmtId="0" fontId="137" fillId="10" borderId="0" applyNumberFormat="0" applyBorder="0" applyAlignment="0" applyProtection="0"/>
    <xf numFmtId="0" fontId="120" fillId="36" borderId="0" applyNumberFormat="0" applyBorder="0" applyAlignment="0" applyProtection="0"/>
    <xf numFmtId="0" fontId="120" fillId="41" borderId="0" applyNumberFormat="0" applyBorder="0" applyAlignment="0" applyProtection="0"/>
    <xf numFmtId="0" fontId="138" fillId="41" borderId="0" applyNumberFormat="0" applyBorder="0" applyAlignment="0" applyProtection="0"/>
    <xf numFmtId="0" fontId="138" fillId="10" borderId="0" applyNumberFormat="0" applyBorder="0" applyAlignment="0" applyProtection="0"/>
    <xf numFmtId="0" fontId="138" fillId="10" borderId="0" applyNumberFormat="0" applyBorder="0" applyAlignment="0" applyProtection="0"/>
    <xf numFmtId="0" fontId="138" fillId="10" borderId="0" applyNumberFormat="0" applyBorder="0" applyAlignment="0" applyProtection="0"/>
    <xf numFmtId="248" fontId="139" fillId="0" borderId="0" applyFont="0" applyFill="0" applyBorder="0" applyAlignment="0" applyProtection="0"/>
    <xf numFmtId="271" fontId="9" fillId="0" borderId="0" applyFont="0" applyFill="0" applyBorder="0" applyAlignment="0" applyProtection="0"/>
    <xf numFmtId="249" fontId="139" fillId="0" borderId="0" applyFont="0" applyFill="0" applyBorder="0" applyAlignment="0" applyProtection="0"/>
    <xf numFmtId="0" fontId="104" fillId="0" borderId="0">
      <alignment horizontal="center" wrapText="1"/>
      <protection locked="0"/>
    </xf>
    <xf numFmtId="243" fontId="139" fillId="0" borderId="0" applyFont="0" applyFill="0" applyBorder="0" applyAlignment="0" applyProtection="0"/>
    <xf numFmtId="244" fontId="139" fillId="0" borderId="0" applyFont="0" applyFill="0" applyBorder="0" applyAlignment="0" applyProtection="0"/>
    <xf numFmtId="0" fontId="140" fillId="9" borderId="0" applyNumberFormat="0" applyBorder="0" applyAlignment="0" applyProtection="0"/>
    <xf numFmtId="0" fontId="140" fillId="9" borderId="0" applyNumberFormat="0" applyBorder="0" applyAlignment="0" applyProtection="0"/>
    <xf numFmtId="0" fontId="140" fillId="9" borderId="0" applyNumberFormat="0" applyBorder="0" applyAlignment="0" applyProtection="0"/>
    <xf numFmtId="0" fontId="141" fillId="0" borderId="0"/>
    <xf numFmtId="0" fontId="142" fillId="0" borderId="0" applyNumberFormat="0" applyFill="0" applyBorder="0" applyAlignment="0" applyProtection="0"/>
    <xf numFmtId="0" fontId="15" fillId="0" borderId="9" applyNumberFormat="0" applyFont="0" applyFill="0" applyAlignment="0" applyProtection="0"/>
    <xf numFmtId="0" fontId="15" fillId="0" borderId="9" applyNumberFormat="0" applyFont="0" applyFill="0" applyAlignment="0" applyProtection="0"/>
    <xf numFmtId="9" fontId="11" fillId="0" borderId="0" applyFont="0" applyFill="0" applyBorder="0" applyAlignment="0" applyProtection="0"/>
    <xf numFmtId="0" fontId="139" fillId="0" borderId="0"/>
    <xf numFmtId="0" fontId="143" fillId="0" borderId="0"/>
    <xf numFmtId="0" fontId="11" fillId="0" borderId="0" applyFill="0" applyBorder="0" applyAlignment="0"/>
    <xf numFmtId="0" fontId="11" fillId="0" borderId="0" applyFill="0" applyBorder="0" applyAlignment="0"/>
    <xf numFmtId="249" fontId="61" fillId="0" borderId="0" applyFill="0" applyBorder="0" applyAlignment="0"/>
    <xf numFmtId="246" fontId="61" fillId="0" borderId="0" applyFill="0" applyBorder="0" applyAlignment="0"/>
    <xf numFmtId="169" fontId="61" fillId="0" borderId="0" applyFill="0" applyBorder="0" applyAlignment="0"/>
    <xf numFmtId="250" fontId="11" fillId="0" borderId="0" applyFill="0" applyBorder="0" applyAlignment="0"/>
    <xf numFmtId="250" fontId="11" fillId="0" borderId="0" applyFill="0" applyBorder="0" applyAlignment="0"/>
    <xf numFmtId="242" fontId="61" fillId="0" borderId="0" applyFill="0" applyBorder="0" applyAlignment="0"/>
    <xf numFmtId="251" fontId="61" fillId="0" borderId="0" applyFill="0" applyBorder="0" applyAlignment="0"/>
    <xf numFmtId="249" fontId="61" fillId="0" borderId="0" applyFill="0" applyBorder="0" applyAlignment="0"/>
    <xf numFmtId="0" fontId="144" fillId="32" borderId="2" applyNumberFormat="0" applyAlignment="0" applyProtection="0"/>
    <xf numFmtId="0" fontId="144" fillId="32" borderId="2" applyNumberFormat="0" applyAlignment="0" applyProtection="0"/>
    <xf numFmtId="0" fontId="144" fillId="32" borderId="2" applyNumberFormat="0" applyAlignment="0" applyProtection="0"/>
    <xf numFmtId="0" fontId="201" fillId="0" borderId="0"/>
    <xf numFmtId="262" fontId="145" fillId="0" borderId="33" applyBorder="0"/>
    <xf numFmtId="262" fontId="146" fillId="0" borderId="18">
      <protection locked="0"/>
    </xf>
    <xf numFmtId="43" fontId="124" fillId="0" borderId="0" applyFont="0" applyFill="0" applyBorder="0" applyAlignment="0" applyProtection="0"/>
    <xf numFmtId="182" fontId="150" fillId="0" borderId="0"/>
    <xf numFmtId="182" fontId="150" fillId="0" borderId="0"/>
    <xf numFmtId="182" fontId="150" fillId="0" borderId="0"/>
    <xf numFmtId="182" fontId="150" fillId="0" borderId="0"/>
    <xf numFmtId="182" fontId="150" fillId="0" borderId="0"/>
    <xf numFmtId="182" fontId="150" fillId="0" borderId="0"/>
    <xf numFmtId="182" fontId="150" fillId="0" borderId="0"/>
    <xf numFmtId="182" fontId="150" fillId="0" borderId="0"/>
    <xf numFmtId="242" fontId="61" fillId="0" borderId="0" applyFont="0" applyFill="0" applyBorder="0" applyAlignment="0" applyProtection="0"/>
    <xf numFmtId="43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237" fontId="11" fillId="0" borderId="0" applyFont="0" applyFill="0" applyBorder="0" applyAlignment="0" applyProtection="0"/>
    <xf numFmtId="239" fontId="11" fillId="0" borderId="0" applyFont="0" applyFill="0" applyBorder="0" applyAlignment="0" applyProtection="0"/>
    <xf numFmtId="272" fontId="11" fillId="0" borderId="0"/>
    <xf numFmtId="3" fontId="11" fillId="0" borderId="0" applyFill="0" applyBorder="0" applyAlignment="0" applyProtection="0"/>
    <xf numFmtId="3" fontId="11" fillId="0" borderId="0" applyFont="0" applyFill="0" applyBorder="0" applyAlignment="0" applyProtection="0"/>
    <xf numFmtId="0" fontId="151" fillId="0" borderId="0" applyNumberFormat="0" applyAlignment="0">
      <alignment horizontal="left"/>
    </xf>
    <xf numFmtId="0" fontId="152" fillId="0" borderId="0" applyNumberFormat="0" applyAlignment="0"/>
    <xf numFmtId="264" fontId="153" fillId="0" borderId="0">
      <protection locked="0"/>
    </xf>
    <xf numFmtId="265" fontId="153" fillId="0" borderId="0">
      <protection locked="0"/>
    </xf>
    <xf numFmtId="266" fontId="154" fillId="0" borderId="24">
      <protection locked="0"/>
    </xf>
    <xf numFmtId="267" fontId="153" fillId="0" borderId="0">
      <protection locked="0"/>
    </xf>
    <xf numFmtId="268" fontId="153" fillId="0" borderId="0">
      <protection locked="0"/>
    </xf>
    <xf numFmtId="267" fontId="153" fillId="0" borderId="0" applyNumberFormat="0">
      <protection locked="0"/>
    </xf>
    <xf numFmtId="267" fontId="153" fillId="0" borderId="0">
      <protection locked="0"/>
    </xf>
    <xf numFmtId="262" fontId="155" fillId="0" borderId="31"/>
    <xf numFmtId="269" fontId="155" fillId="0" borderId="31"/>
    <xf numFmtId="249" fontId="61" fillId="0" borderId="0" applyFont="0" applyFill="0" applyBorder="0" applyAlignment="0" applyProtection="0"/>
    <xf numFmtId="238" fontId="11" fillId="0" borderId="0" applyFont="0" applyFill="0" applyBorder="0" applyAlignment="0" applyProtection="0"/>
    <xf numFmtId="238" fontId="11" fillId="0" borderId="0" applyFont="0" applyFill="0" applyBorder="0" applyAlignment="0" applyProtection="0"/>
    <xf numFmtId="273" fontId="11" fillId="0" borderId="0" applyFill="0" applyBorder="0" applyAlignment="0" applyProtection="0"/>
    <xf numFmtId="213" fontId="124" fillId="0" borderId="0"/>
    <xf numFmtId="274" fontId="29" fillId="0" borderId="0"/>
    <xf numFmtId="213" fontId="29" fillId="0" borderId="0"/>
    <xf numFmtId="263" fontId="147" fillId="0" borderId="18"/>
    <xf numFmtId="0" fontId="148" fillId="18" borderId="3" applyNumberFormat="0" applyAlignment="0" applyProtection="0"/>
    <xf numFmtId="0" fontId="148" fillId="18" borderId="3" applyNumberFormat="0" applyAlignment="0" applyProtection="0"/>
    <xf numFmtId="0" fontId="148" fillId="18" borderId="3" applyNumberFormat="0" applyAlignment="0" applyProtection="0"/>
    <xf numFmtId="4" fontId="17" fillId="0" borderId="0" applyAlignment="0"/>
    <xf numFmtId="262" fontId="128" fillId="0" borderId="31">
      <alignment horizontal="center"/>
      <protection hidden="1"/>
    </xf>
    <xf numFmtId="270" fontId="156" fillId="0" borderId="31">
      <alignment horizontal="center"/>
      <protection hidden="1"/>
    </xf>
    <xf numFmtId="2" fontId="128" fillId="0" borderId="31">
      <alignment horizontal="center"/>
      <protection hidden="1"/>
    </xf>
    <xf numFmtId="0" fontId="11" fillId="0" borderId="0" applyFill="0" applyBorder="0" applyAlignment="0" applyProtection="0"/>
    <xf numFmtId="0" fontId="11" fillId="0" borderId="0" applyFont="0" applyFill="0" applyBorder="0" applyAlignment="0" applyProtection="0"/>
    <xf numFmtId="14" fontId="96" fillId="0" borderId="0" applyFill="0" applyBorder="0" applyAlignment="0"/>
    <xf numFmtId="0" fontId="64" fillId="0" borderId="0" applyProtection="0"/>
    <xf numFmtId="0" fontId="159" fillId="0" borderId="0"/>
    <xf numFmtId="167" fontId="29" fillId="0" borderId="0" applyFont="0" applyFill="0" applyBorder="0" applyAlignment="0" applyProtection="0"/>
    <xf numFmtId="228" fontId="124" fillId="0" borderId="0"/>
    <xf numFmtId="275" fontId="29" fillId="0" borderId="0"/>
    <xf numFmtId="228" fontId="29" fillId="0" borderId="0"/>
    <xf numFmtId="0" fontId="160" fillId="0" borderId="34" applyNumberFormat="0" applyFill="0" applyAlignment="0" applyProtection="0"/>
    <xf numFmtId="0" fontId="161" fillId="0" borderId="35" applyNumberFormat="0" applyFill="0" applyAlignment="0" applyProtection="0"/>
    <xf numFmtId="0" fontId="162" fillId="0" borderId="29" applyNumberFormat="0" applyFill="0" applyAlignment="0" applyProtection="0"/>
    <xf numFmtId="0" fontId="162" fillId="0" borderId="0" applyNumberFormat="0" applyFill="0" applyBorder="0" applyAlignment="0" applyProtection="0"/>
    <xf numFmtId="0" fontId="163" fillId="42" borderId="0" applyNumberFormat="0" applyBorder="0" applyAlignment="0" applyProtection="0"/>
    <xf numFmtId="0" fontId="163" fillId="43" borderId="0" applyNumberFormat="0" applyBorder="0" applyAlignment="0" applyProtection="0"/>
    <xf numFmtId="0" fontId="163" fillId="44" borderId="0" applyNumberFormat="0" applyBorder="0" applyAlignment="0" applyProtection="0"/>
    <xf numFmtId="242" fontId="61" fillId="0" borderId="0" applyFill="0" applyBorder="0" applyAlignment="0"/>
    <xf numFmtId="249" fontId="61" fillId="0" borderId="0" applyFill="0" applyBorder="0" applyAlignment="0"/>
    <xf numFmtId="242" fontId="61" fillId="0" borderId="0" applyFill="0" applyBorder="0" applyAlignment="0"/>
    <xf numFmtId="251" fontId="61" fillId="0" borderId="0" applyFill="0" applyBorder="0" applyAlignment="0"/>
    <xf numFmtId="249" fontId="61" fillId="0" borderId="0" applyFill="0" applyBorder="0" applyAlignment="0"/>
    <xf numFmtId="0" fontId="164" fillId="0" borderId="0" applyNumberFormat="0" applyAlignment="0">
      <alignment horizontal="left"/>
    </xf>
    <xf numFmtId="254" fontId="79" fillId="0" borderId="0" applyFont="0" applyFill="0" applyBorder="0" applyAlignment="0" applyProtection="0"/>
    <xf numFmtId="254" fontId="79" fillId="0" borderId="0" applyFon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2" fontId="11" fillId="0" borderId="0" applyFill="0" applyBorder="0" applyAlignment="0" applyProtection="0"/>
    <xf numFmtId="2" fontId="1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89" fontId="15" fillId="0" borderId="5" applyNumberFormat="0" applyFill="0" applyBorder="0" applyAlignment="0" applyProtection="0"/>
    <xf numFmtId="0" fontId="11" fillId="5" borderId="13" applyNumberFormat="0" applyFont="0" applyAlignment="0" applyProtection="0"/>
    <xf numFmtId="0" fontId="166" fillId="25" borderId="0" applyNumberFormat="0" applyBorder="0" applyAlignment="0" applyProtection="0"/>
    <xf numFmtId="0" fontId="166" fillId="25" borderId="0" applyNumberFormat="0" applyBorder="0" applyAlignment="0" applyProtection="0"/>
    <xf numFmtId="0" fontId="166" fillId="25" borderId="0" applyNumberFormat="0" applyBorder="0" applyAlignment="0" applyProtection="0"/>
    <xf numFmtId="0" fontId="100" fillId="45" borderId="0" applyNumberFormat="0" applyBorder="0" applyAlignment="0" applyProtection="0"/>
    <xf numFmtId="38" fontId="100" fillId="2" borderId="0" applyNumberFormat="0" applyBorder="0" applyAlignment="0" applyProtection="0"/>
    <xf numFmtId="255" fontId="9" fillId="46" borderId="17" applyBorder="0">
      <alignment horizontal="center"/>
    </xf>
    <xf numFmtId="255" fontId="9" fillId="46" borderId="17" applyBorder="0">
      <alignment horizontal="center"/>
    </xf>
    <xf numFmtId="255" fontId="9" fillId="46" borderId="17" applyBorder="0">
      <alignment horizontal="center"/>
    </xf>
    <xf numFmtId="255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5" fontId="9" fillId="46" borderId="17" applyBorder="0">
      <alignment horizontal="center"/>
    </xf>
    <xf numFmtId="255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5" fontId="9" fillId="46" borderId="17" applyBorder="0">
      <alignment horizontal="center"/>
    </xf>
    <xf numFmtId="255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5" fontId="9" fillId="46" borderId="17" applyBorder="0">
      <alignment horizontal="center"/>
    </xf>
    <xf numFmtId="255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5" fontId="9" fillId="46" borderId="17" applyBorder="0">
      <alignment horizontal="center"/>
    </xf>
    <xf numFmtId="255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256" fontId="9" fillId="46" borderId="17" applyBorder="0">
      <alignment horizontal="center"/>
    </xf>
    <xf numFmtId="0" fontId="167" fillId="47" borderId="0"/>
    <xf numFmtId="0" fontId="53" fillId="0" borderId="0">
      <alignment horizontal="left"/>
    </xf>
    <xf numFmtId="0" fontId="53" fillId="0" borderId="36" applyNumberFormat="0" applyAlignment="0" applyProtection="0"/>
    <xf numFmtId="0" fontId="53" fillId="0" borderId="37">
      <alignment horizontal="left" vertical="center"/>
    </xf>
    <xf numFmtId="0" fontId="16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62" fillId="0" borderId="29" applyNumberFormat="0" applyFill="0" applyAlignment="0" applyProtection="0"/>
    <xf numFmtId="0" fontId="162" fillId="0" borderId="29" applyNumberFormat="0" applyFill="0" applyAlignment="0" applyProtection="0"/>
    <xf numFmtId="0" fontId="162" fillId="0" borderId="29" applyNumberFormat="0" applyFill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9" fillId="0" borderId="12">
      <alignment horizontal="center"/>
    </xf>
    <xf numFmtId="0" fontId="169" fillId="0" borderId="0">
      <alignment horizontal="center"/>
    </xf>
    <xf numFmtId="234" fontId="126" fillId="48" borderId="9" applyNumberFormat="0" applyAlignment="0">
      <alignment horizontal="left" vertical="top"/>
    </xf>
    <xf numFmtId="14" fontId="63" fillId="0" borderId="0" applyFont="0" applyFill="0" applyBorder="0" applyAlignment="0" applyProtection="0"/>
    <xf numFmtId="0" fontId="101" fillId="0" borderId="0"/>
    <xf numFmtId="0" fontId="100" fillId="49" borderId="0" applyNumberFormat="0" applyBorder="0" applyAlignment="0" applyProtection="0"/>
    <xf numFmtId="10" fontId="100" fillId="23" borderId="9" applyNumberFormat="0" applyBorder="0" applyAlignment="0" applyProtection="0"/>
    <xf numFmtId="0" fontId="158" fillId="6" borderId="2" applyNumberFormat="0" applyAlignment="0" applyProtection="0"/>
    <xf numFmtId="0" fontId="158" fillId="6" borderId="2" applyNumberFormat="0" applyAlignment="0" applyProtection="0"/>
    <xf numFmtId="0" fontId="158" fillId="6" borderId="2" applyNumberFormat="0" applyAlignment="0" applyProtection="0"/>
    <xf numFmtId="0" fontId="202" fillId="0" borderId="0"/>
    <xf numFmtId="0" fontId="101" fillId="0" borderId="0"/>
    <xf numFmtId="0" fontId="101" fillId="0" borderId="0"/>
    <xf numFmtId="245" fontId="170" fillId="50" borderId="0"/>
    <xf numFmtId="2" fontId="171" fillId="0" borderId="15" applyBorder="0"/>
    <xf numFmtId="0" fontId="96" fillId="0" borderId="0">
      <alignment vertical="top"/>
    </xf>
    <xf numFmtId="14" fontId="63" fillId="0" borderId="0" applyFont="0" applyFill="0" applyBorder="0" applyAlignment="0" applyProtection="0"/>
    <xf numFmtId="14" fontId="63" fillId="0" borderId="0" applyFont="0" applyFill="0" applyBorder="0" applyAlignment="0" applyProtection="0"/>
    <xf numFmtId="169" fontId="63" fillId="0" borderId="0" applyFont="0" applyFill="0" applyBorder="0" applyAlignment="0" applyProtection="0"/>
    <xf numFmtId="0" fontId="9" fillId="0" borderId="38" applyNumberFormat="0" applyFont="0" applyFill="0" applyAlignment="0" applyProtection="0"/>
    <xf numFmtId="0" fontId="9" fillId="0" borderId="38" applyNumberFormat="0" applyFont="0" applyFill="0" applyAlignment="0" applyProtection="0"/>
    <xf numFmtId="0" fontId="9" fillId="0" borderId="39" applyNumberFormat="0" applyFont="0" applyFill="0" applyAlignment="0" applyProtection="0"/>
    <xf numFmtId="0" fontId="9" fillId="0" borderId="39" applyNumberFormat="0" applyFont="0" applyFill="0" applyAlignment="0" applyProtection="0"/>
    <xf numFmtId="0" fontId="9" fillId="0" borderId="0"/>
    <xf numFmtId="0" fontId="9" fillId="0" borderId="0"/>
    <xf numFmtId="0" fontId="15" fillId="0" borderId="0"/>
    <xf numFmtId="0" fontId="15" fillId="0" borderId="0"/>
    <xf numFmtId="242" fontId="61" fillId="0" borderId="0" applyFill="0" applyBorder="0" applyAlignment="0"/>
    <xf numFmtId="249" fontId="61" fillId="0" borderId="0" applyFill="0" applyBorder="0" applyAlignment="0"/>
    <xf numFmtId="242" fontId="61" fillId="0" borderId="0" applyFill="0" applyBorder="0" applyAlignment="0"/>
    <xf numFmtId="251" fontId="61" fillId="0" borderId="0" applyFill="0" applyBorder="0" applyAlignment="0"/>
    <xf numFmtId="249" fontId="61" fillId="0" borderId="0" applyFill="0" applyBorder="0" applyAlignment="0"/>
    <xf numFmtId="0" fontId="172" fillId="0" borderId="0" applyNumberFormat="0" applyFill="0" applyBorder="0" applyAlignment="0" applyProtection="0"/>
    <xf numFmtId="0" fontId="173" fillId="0" borderId="30" applyNumberFormat="0" applyFill="0" applyAlignment="0" applyProtection="0"/>
    <xf numFmtId="0" fontId="173" fillId="0" borderId="30" applyNumberFormat="0" applyFill="0" applyAlignment="0" applyProtection="0"/>
    <xf numFmtId="0" fontId="173" fillId="0" borderId="30" applyNumberFormat="0" applyFill="0" applyAlignment="0" applyProtection="0"/>
    <xf numFmtId="245" fontId="174" fillId="51" borderId="0"/>
    <xf numFmtId="262" fontId="100" fillId="0" borderId="33" applyFont="0"/>
    <xf numFmtId="262" fontId="100" fillId="0" borderId="33" applyFont="0"/>
    <xf numFmtId="3" fontId="11" fillId="0" borderId="38"/>
    <xf numFmtId="3" fontId="11" fillId="0" borderId="38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81" fillId="0" borderId="40"/>
    <xf numFmtId="257" fontId="176" fillId="0" borderId="11"/>
    <xf numFmtId="258" fontId="11" fillId="0" borderId="0" applyFont="0" applyFill="0" applyBorder="0" applyAlignment="0" applyProtection="0"/>
    <xf numFmtId="259" fontId="11" fillId="0" borderId="0" applyFont="0" applyFill="0" applyBorder="0" applyAlignment="0" applyProtection="0"/>
    <xf numFmtId="240" fontId="11" fillId="0" borderId="0" applyFont="0" applyFill="0" applyBorder="0" applyAlignment="0" applyProtection="0"/>
    <xf numFmtId="241" fontId="11" fillId="0" borderId="0" applyFont="0" applyFill="0" applyBorder="0" applyAlignment="0" applyProtection="0"/>
    <xf numFmtId="235" fontId="129" fillId="0" borderId="0" applyFont="0" applyFill="0" applyBorder="0" applyAlignment="0" applyProtection="0"/>
    <xf numFmtId="236" fontId="129" fillId="0" borderId="0" applyFont="0" applyFill="0" applyBorder="0" applyAlignment="0" applyProtection="0"/>
    <xf numFmtId="235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0" fontId="175" fillId="0" borderId="18"/>
    <xf numFmtId="0" fontId="11" fillId="0" borderId="0" applyNumberFormat="0" applyFill="0" applyAlignment="0"/>
    <xf numFmtId="0" fontId="64" fillId="0" borderId="0" applyNumberFormat="0" applyFont="0" applyFill="0" applyAlignment="0"/>
    <xf numFmtId="0" fontId="155" fillId="0" borderId="0">
      <alignment horizontal="justify" vertical="top"/>
    </xf>
    <xf numFmtId="0" fontId="177" fillId="8" borderId="0" applyNumberFormat="0" applyBorder="0" applyAlignment="0" applyProtection="0"/>
    <xf numFmtId="0" fontId="177" fillId="8" borderId="0" applyNumberFormat="0" applyBorder="0" applyAlignment="0" applyProtection="0"/>
    <xf numFmtId="0" fontId="177" fillId="8" borderId="0" applyNumberFormat="0" applyBorder="0" applyAlignment="0" applyProtection="0"/>
    <xf numFmtId="0" fontId="129" fillId="52" borderId="41" applyNumberFormat="0" applyBorder="0" applyAlignment="0">
      <alignment vertical="top"/>
    </xf>
    <xf numFmtId="0" fontId="178" fillId="0" borderId="0"/>
    <xf numFmtId="0" fontId="203" fillId="0" borderId="0"/>
    <xf numFmtId="0" fontId="8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6" fillId="0" borderId="0">
      <alignment vertical="top"/>
    </xf>
    <xf numFmtId="0" fontId="11" fillId="0" borderId="0"/>
    <xf numFmtId="0" fontId="120" fillId="0" borderId="0"/>
    <xf numFmtId="0" fontId="11" fillId="0" borderId="0"/>
    <xf numFmtId="0" fontId="96" fillId="0" borderId="0"/>
    <xf numFmtId="0" fontId="96" fillId="0" borderId="0">
      <alignment vertical="top"/>
    </xf>
    <xf numFmtId="0" fontId="120" fillId="0" borderId="0"/>
    <xf numFmtId="0" fontId="120" fillId="0" borderId="0"/>
    <xf numFmtId="0" fontId="11" fillId="0" borderId="0"/>
    <xf numFmtId="0" fontId="120" fillId="0" borderId="0"/>
    <xf numFmtId="0" fontId="120" fillId="0" borderId="0"/>
    <xf numFmtId="0" fontId="11" fillId="0" borderId="0"/>
    <xf numFmtId="0" fontId="120" fillId="0" borderId="0"/>
    <xf numFmtId="0" fontId="120" fillId="0" borderId="0"/>
    <xf numFmtId="0" fontId="1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9" fillId="0" borderId="0"/>
    <xf numFmtId="0" fontId="96" fillId="0" borderId="0">
      <alignment vertical="top"/>
    </xf>
    <xf numFmtId="0" fontId="94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0" borderId="0">
      <alignment vertical="top"/>
    </xf>
    <xf numFmtId="0" fontId="79" fillId="0" borderId="0">
      <alignment vertical="top"/>
    </xf>
    <xf numFmtId="0" fontId="11" fillId="0" borderId="0"/>
    <xf numFmtId="0" fontId="11" fillId="0" borderId="0"/>
    <xf numFmtId="0" fontId="79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96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0" fillId="0" borderId="0"/>
    <xf numFmtId="0" fontId="179" fillId="0" borderId="0"/>
    <xf numFmtId="0" fontId="11" fillId="0" borderId="0"/>
    <xf numFmtId="0" fontId="11" fillId="0" borderId="0"/>
    <xf numFmtId="0" fontId="120" fillId="0" borderId="0"/>
    <xf numFmtId="0" fontId="11" fillId="0" borderId="0"/>
    <xf numFmtId="0" fontId="11" fillId="0" borderId="0"/>
    <xf numFmtId="0" fontId="1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0" fillId="0" borderId="0"/>
    <xf numFmtId="0" fontId="11" fillId="0" borderId="0"/>
    <xf numFmtId="0" fontId="11" fillId="0" borderId="0"/>
    <xf numFmtId="0" fontId="7" fillId="0" borderId="0">
      <alignment vertical="top"/>
    </xf>
    <xf numFmtId="0" fontId="11" fillId="0" borderId="0"/>
    <xf numFmtId="0" fontId="11" fillId="0" borderId="0"/>
    <xf numFmtId="0" fontId="11" fillId="0" borderId="0"/>
    <xf numFmtId="0" fontId="90" fillId="5" borderId="13" applyNumberFormat="0" applyFont="0" applyAlignment="0" applyProtection="0"/>
    <xf numFmtId="0" fontId="120" fillId="5" borderId="13" applyNumberFormat="0" applyFont="0" applyAlignment="0" applyProtection="0"/>
    <xf numFmtId="0" fontId="11" fillId="5" borderId="13" applyNumberFormat="0" applyFont="0" applyAlignment="0" applyProtection="0"/>
    <xf numFmtId="0" fontId="11" fillId="5" borderId="13" applyNumberFormat="0" applyFont="0" applyAlignment="0" applyProtection="0"/>
    <xf numFmtId="0" fontId="11" fillId="5" borderId="13" applyNumberFormat="0" applyFont="0" applyAlignment="0" applyProtection="0"/>
    <xf numFmtId="0" fontId="90" fillId="5" borderId="13" applyNumberFormat="0" applyFont="0" applyAlignment="0" applyProtection="0"/>
    <xf numFmtId="0" fontId="138" fillId="30" borderId="0" applyNumberFormat="0" applyBorder="0" applyAlignment="0" applyProtection="0"/>
    <xf numFmtId="0" fontId="138" fillId="15" borderId="0" applyNumberFormat="0" applyBorder="0" applyAlignment="0" applyProtection="0"/>
    <xf numFmtId="0" fontId="138" fillId="31" borderId="0" applyNumberFormat="0" applyBorder="0" applyAlignment="0" applyProtection="0"/>
    <xf numFmtId="0" fontId="138" fillId="28" borderId="0" applyNumberFormat="0" applyBorder="0" applyAlignment="0" applyProtection="0"/>
    <xf numFmtId="0" fontId="138" fillId="14" borderId="0" applyNumberFormat="0" applyBorder="0" applyAlignment="0" applyProtection="0"/>
    <xf numFmtId="0" fontId="138" fillId="10" borderId="0" applyNumberFormat="0" applyBorder="0" applyAlignment="0" applyProtection="0"/>
    <xf numFmtId="3" fontId="180" fillId="0" borderId="0" applyFont="0" applyFill="0" applyBorder="0" applyAlignment="0" applyProtection="0"/>
    <xf numFmtId="38" fontId="129" fillId="0" borderId="0" applyFon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82" fillId="32" borderId="14" applyNumberFormat="0" applyAlignment="0" applyProtection="0"/>
    <xf numFmtId="0" fontId="157" fillId="32" borderId="14" applyNumberFormat="0" applyAlignment="0" applyProtection="0"/>
    <xf numFmtId="0" fontId="157" fillId="32" borderId="14" applyNumberFormat="0" applyAlignment="0" applyProtection="0"/>
    <xf numFmtId="0" fontId="157" fillId="32" borderId="14" applyNumberFormat="0" applyAlignment="0" applyProtection="0"/>
    <xf numFmtId="0" fontId="182" fillId="32" borderId="14" applyNumberFormat="0" applyAlignment="0" applyProtection="0"/>
    <xf numFmtId="0" fontId="129" fillId="2" borderId="41" applyNumberFormat="0" applyBorder="0" applyAlignment="0">
      <alignment vertical="top"/>
    </xf>
    <xf numFmtId="14" fontId="104" fillId="0" borderId="0">
      <alignment horizontal="center" wrapText="1"/>
      <protection locked="0"/>
    </xf>
    <xf numFmtId="250" fontId="11" fillId="0" borderId="0" applyFont="0" applyFill="0" applyBorder="0" applyAlignment="0" applyProtection="0"/>
    <xf numFmtId="250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0" fontId="11" fillId="0" borderId="0" applyFill="0" applyBorder="0" applyAlignment="0" applyProtection="0"/>
    <xf numFmtId="1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5" fillId="0" borderId="42" applyNumberFormat="0" applyBorder="0"/>
    <xf numFmtId="9" fontId="15" fillId="0" borderId="42" applyNumberFormat="0" applyBorder="0"/>
    <xf numFmtId="242" fontId="61" fillId="0" borderId="0" applyFill="0" applyBorder="0" applyAlignment="0"/>
    <xf numFmtId="249" fontId="61" fillId="0" borderId="0" applyFill="0" applyBorder="0" applyAlignment="0"/>
    <xf numFmtId="242" fontId="61" fillId="0" borderId="0" applyFill="0" applyBorder="0" applyAlignment="0"/>
    <xf numFmtId="251" fontId="61" fillId="0" borderId="0" applyFill="0" applyBorder="0" applyAlignment="0"/>
    <xf numFmtId="249" fontId="61" fillId="0" borderId="0" applyFill="0" applyBorder="0" applyAlignment="0"/>
    <xf numFmtId="0" fontId="170" fillId="0" borderId="0"/>
    <xf numFmtId="0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0" fontId="149" fillId="0" borderId="12">
      <alignment horizontal="center"/>
    </xf>
    <xf numFmtId="1" fontId="11" fillId="0" borderId="21" applyNumberFormat="0" applyFill="0" applyAlignment="0" applyProtection="0">
      <alignment horizontal="center" vertical="center"/>
    </xf>
    <xf numFmtId="1" fontId="11" fillId="0" borderId="21" applyNumberFormat="0" applyFill="0" applyAlignment="0" applyProtection="0">
      <alignment horizontal="center" vertical="center"/>
    </xf>
    <xf numFmtId="0" fontId="183" fillId="53" borderId="0" applyNumberFormat="0" applyFont="0" applyBorder="0" applyAlignment="0">
      <alignment horizontal="center"/>
    </xf>
    <xf numFmtId="14" fontId="184" fillId="0" borderId="0" applyNumberFormat="0" applyFill="0" applyBorder="0" applyAlignment="0" applyProtection="0">
      <alignment horizontal="left"/>
    </xf>
    <xf numFmtId="237" fontId="185" fillId="0" borderId="0" applyFont="0" applyFill="0" applyBorder="0" applyAlignment="0" applyProtection="0"/>
    <xf numFmtId="0" fontId="186" fillId="0" borderId="0" applyNumberFormat="0" applyFill="0" applyBorder="0" applyAlignment="0" applyProtection="0"/>
    <xf numFmtId="14" fontId="63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29" fillId="0" borderId="41" applyNumberFormat="0" applyBorder="0" applyAlignment="0">
      <alignment vertical="top"/>
    </xf>
    <xf numFmtId="0" fontId="183" fillId="1" borderId="7" applyNumberFormat="0" applyFont="0" applyAlignment="0">
      <alignment horizontal="center"/>
    </xf>
    <xf numFmtId="0" fontId="74" fillId="0" borderId="0" applyNumberFormat="0" applyFill="0" applyBorder="0" applyAlignment="0" applyProtection="0"/>
    <xf numFmtId="2" fontId="17" fillId="0" borderId="21"/>
    <xf numFmtId="0" fontId="187" fillId="0" borderId="0" applyNumberFormat="0" applyFill="0" applyBorder="0" applyAlignment="0">
      <alignment horizontal="center"/>
    </xf>
    <xf numFmtId="0" fontId="85" fillId="54" borderId="43" applyNumberFormat="0" applyFont="0" applyFill="0" applyBorder="0" applyAlignment="0" applyProtection="0">
      <alignment horizontal="left" vertical="center" wrapText="1"/>
    </xf>
    <xf numFmtId="0" fontId="129" fillId="0" borderId="41" applyNumberFormat="0" applyAlignment="0"/>
    <xf numFmtId="0" fontId="129" fillId="2" borderId="41" applyNumberFormat="0"/>
    <xf numFmtId="14" fontId="63" fillId="0" borderId="0" applyFont="0" applyFill="0" applyBorder="0" applyAlignment="0" applyProtection="0"/>
    <xf numFmtId="14" fontId="63" fillId="0" borderId="0" applyFont="0" applyFill="0" applyBorder="0" applyAlignment="0" applyProtection="0"/>
    <xf numFmtId="169" fontId="63" fillId="0" borderId="0" applyFont="0" applyFill="0" applyBorder="0" applyAlignment="0" applyProtection="0"/>
    <xf numFmtId="169" fontId="63" fillId="0" borderId="0" applyFont="0" applyFill="0" applyBorder="0" applyAlignment="0" applyProtection="0"/>
    <xf numFmtId="0" fontId="181" fillId="0" borderId="0"/>
    <xf numFmtId="40" fontId="188" fillId="0" borderId="0" applyBorder="0">
      <alignment horizontal="right"/>
    </xf>
    <xf numFmtId="190" fontId="124" fillId="0" borderId="15">
      <alignment horizontal="right" vertical="center"/>
    </xf>
    <xf numFmtId="276" fontId="29" fillId="0" borderId="44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260" fontId="18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190" fontId="29" fillId="0" borderId="15">
      <alignment horizontal="right" vertical="center"/>
    </xf>
    <xf numFmtId="262" fontId="155" fillId="0" borderId="31">
      <protection hidden="1"/>
    </xf>
    <xf numFmtId="49" fontId="96" fillId="0" borderId="0" applyFill="0" applyBorder="0" applyAlignment="0"/>
    <xf numFmtId="247" fontId="11" fillId="0" borderId="0" applyFill="0" applyBorder="0" applyAlignment="0"/>
    <xf numFmtId="247" fontId="11" fillId="0" borderId="0" applyFill="0" applyBorder="0" applyAlignment="0"/>
    <xf numFmtId="248" fontId="11" fillId="0" borderId="0" applyFill="0" applyBorder="0" applyAlignment="0"/>
    <xf numFmtId="248" fontId="11" fillId="0" borderId="0" applyFill="0" applyBorder="0" applyAlignment="0"/>
    <xf numFmtId="49" fontId="125" fillId="0" borderId="0">
      <alignment horizontal="justify" vertical="center" wrapText="1"/>
    </xf>
    <xf numFmtId="49" fontId="125" fillId="0" borderId="0">
      <alignment horizontal="justify" vertical="center" wrapText="1"/>
    </xf>
    <xf numFmtId="0" fontId="191" fillId="0" borderId="18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" fillId="0" borderId="16" applyNumberFormat="0" applyFont="0" applyFill="0" applyAlignment="0" applyProtection="0"/>
    <xf numFmtId="0" fontId="11" fillId="0" borderId="16" applyNumberFormat="0" applyFont="0" applyFill="0" applyAlignment="0" applyProtection="0"/>
    <xf numFmtId="0" fontId="11" fillId="0" borderId="16" applyNumberFormat="0" applyFont="0" applyFill="0" applyAlignment="0" applyProtection="0"/>
    <xf numFmtId="0" fontId="11" fillId="0" borderId="16" applyNumberFormat="0" applyFont="0" applyFill="0" applyAlignment="0" applyProtection="0"/>
    <xf numFmtId="0" fontId="11" fillId="0" borderId="16" applyNumberFormat="0" applyFont="0" applyFill="0" applyAlignment="0" applyProtection="0"/>
    <xf numFmtId="0" fontId="11" fillId="0" borderId="16" applyNumberFormat="0" applyFont="0" applyFill="0" applyAlignment="0" applyProtection="0"/>
    <xf numFmtId="0" fontId="11" fillId="0" borderId="45" applyNumberFormat="0" applyFill="0" applyAlignment="0" applyProtection="0"/>
    <xf numFmtId="191" fontId="124" fillId="0" borderId="15">
      <alignment horizontal="center"/>
    </xf>
    <xf numFmtId="277" fontId="29" fillId="0" borderId="44">
      <alignment horizontal="center"/>
    </xf>
    <xf numFmtId="191" fontId="29" fillId="0" borderId="15">
      <alignment horizontal="center"/>
    </xf>
    <xf numFmtId="0" fontId="190" fillId="0" borderId="0">
      <alignment vertical="center" wrapText="1"/>
      <protection locked="0"/>
    </xf>
    <xf numFmtId="0" fontId="9" fillId="0" borderId="46"/>
    <xf numFmtId="0" fontId="9" fillId="0" borderId="46"/>
    <xf numFmtId="0" fontId="181" fillId="0" borderId="0" applyNumberFormat="0" applyFill="0" applyBorder="0" applyAlignment="0" applyProtection="0"/>
    <xf numFmtId="0" fontId="176" fillId="0" borderId="47" applyNumberFormat="0" applyAlignment="0">
      <alignment horizontal="center"/>
    </xf>
    <xf numFmtId="0" fontId="190" fillId="0" borderId="0"/>
    <xf numFmtId="0" fontId="176" fillId="0" borderId="47" applyNumberFormat="0" applyAlignment="0">
      <alignment horizontal="center"/>
    </xf>
    <xf numFmtId="0" fontId="177" fillId="8" borderId="0" applyNumberFormat="0" applyBorder="0" applyAlignment="0" applyProtection="0"/>
    <xf numFmtId="188" fontId="124" fillId="0" borderId="0"/>
    <xf numFmtId="278" fontId="29" fillId="0" borderId="0"/>
    <xf numFmtId="188" fontId="29" fillId="0" borderId="0"/>
    <xf numFmtId="189" fontId="124" fillId="0" borderId="9"/>
    <xf numFmtId="279" fontId="29" fillId="0" borderId="43"/>
    <xf numFmtId="189" fontId="29" fillId="0" borderId="9"/>
    <xf numFmtId="0" fontId="193" fillId="0" borderId="0"/>
    <xf numFmtId="3" fontId="29" fillId="0" borderId="0" applyNumberFormat="0" applyBorder="0" applyAlignment="0" applyProtection="0">
      <alignment horizontal="centerContinuous"/>
      <protection locked="0"/>
    </xf>
    <xf numFmtId="3" fontId="194" fillId="0" borderId="0">
      <protection locked="0"/>
    </xf>
    <xf numFmtId="0" fontId="193" fillId="0" borderId="0"/>
    <xf numFmtId="234" fontId="195" fillId="55" borderId="20">
      <alignment vertical="top"/>
    </xf>
    <xf numFmtId="0" fontId="17" fillId="0" borderId="0" applyBorder="0"/>
    <xf numFmtId="234" fontId="14" fillId="0" borderId="21">
      <alignment horizontal="left" vertical="top"/>
    </xf>
    <xf numFmtId="0" fontId="198" fillId="0" borderId="21">
      <alignment horizontal="left" vertical="center"/>
    </xf>
    <xf numFmtId="0" fontId="125" fillId="56" borderId="9">
      <alignment horizontal="left" vertical="center"/>
    </xf>
    <xf numFmtId="0" fontId="125" fillId="56" borderId="9">
      <alignment horizontal="left" vertical="center"/>
    </xf>
    <xf numFmtId="235" fontId="196" fillId="49" borderId="20"/>
    <xf numFmtId="234" fontId="126" fillId="0" borderId="20">
      <alignment horizontal="left" vertical="top"/>
    </xf>
    <xf numFmtId="0" fontId="197" fillId="57" borderId="0">
      <alignment horizontal="left" vertical="center"/>
    </xf>
    <xf numFmtId="0" fontId="199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>
      <alignment vertical="center"/>
    </xf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29" fillId="58" borderId="41" applyNumberFormat="0" applyAlignment="0"/>
    <xf numFmtId="0" fontId="129" fillId="2" borderId="41" applyNumberFormat="0" applyAlignment="0"/>
    <xf numFmtId="0" fontId="64" fillId="0" borderId="0">
      <protection locked="0"/>
    </xf>
    <xf numFmtId="43" fontId="79" fillId="0" borderId="0" applyFont="0" applyFill="0" applyBorder="0" applyAlignment="0" applyProtection="0"/>
    <xf numFmtId="41" fontId="79" fillId="0" borderId="0" applyFont="0" applyFill="0" applyBorder="0" applyAlignment="0" applyProtection="0"/>
    <xf numFmtId="244" fontId="11" fillId="0" borderId="0" applyFont="0" applyFill="0" applyBorder="0" applyAlignment="0" applyProtection="0"/>
    <xf numFmtId="243" fontId="11" fillId="0" borderId="0" applyFont="0" applyFill="0" applyBorder="0" applyAlignment="0" applyProtection="0"/>
    <xf numFmtId="0" fontId="129" fillId="0" borderId="0"/>
    <xf numFmtId="0" fontId="129" fillId="0" borderId="0"/>
    <xf numFmtId="180" fontId="17" fillId="0" borderId="0" applyFont="0" applyFill="0" applyBorder="0" applyAlignment="0" applyProtection="0"/>
    <xf numFmtId="180" fontId="129" fillId="0" borderId="0" applyFont="0" applyFill="0" applyBorder="0" applyAlignment="0" applyProtection="0"/>
    <xf numFmtId="0" fontId="124" fillId="0" borderId="0"/>
    <xf numFmtId="259" fontId="11" fillId="0" borderId="0" applyFont="0" applyFill="0" applyBorder="0" applyAlignment="0" applyProtection="0"/>
    <xf numFmtId="258" fontId="11" fillId="0" borderId="0" applyFont="0" applyFill="0" applyBorder="0" applyAlignment="0" applyProtection="0"/>
    <xf numFmtId="0" fontId="137" fillId="30" borderId="0" applyNumberFormat="0" applyBorder="0" applyAlignment="0" applyProtection="0"/>
    <xf numFmtId="0" fontId="137" fillId="15" borderId="0" applyNumberFormat="0" applyBorder="0" applyAlignment="0" applyProtection="0"/>
    <xf numFmtId="0" fontId="137" fillId="31" borderId="0" applyNumberFormat="0" applyBorder="0" applyAlignment="0" applyProtection="0"/>
    <xf numFmtId="0" fontId="137" fillId="28" borderId="0" applyNumberFormat="0" applyBorder="0" applyAlignment="0" applyProtection="0"/>
    <xf numFmtId="0" fontId="137" fillId="14" borderId="0" applyNumberFormat="0" applyBorder="0" applyAlignment="0" applyProtection="0"/>
    <xf numFmtId="0" fontId="137" fillId="10" borderId="0" applyNumberFormat="0" applyBorder="0" applyAlignment="0" applyProtection="0"/>
    <xf numFmtId="43" fontId="124" fillId="0" borderId="0" applyFont="0" applyFill="0" applyBorder="0" applyAlignment="0" applyProtection="0"/>
    <xf numFmtId="0" fontId="101" fillId="0" borderId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166" fontId="7" fillId="0" borderId="0" applyFont="0" applyFill="0" applyBorder="0" applyAlignment="0" applyProtection="0"/>
    <xf numFmtId="0" fontId="2" fillId="0" borderId="0"/>
    <xf numFmtId="0" fontId="7" fillId="0" borderId="0"/>
    <xf numFmtId="0" fontId="193" fillId="0" borderId="0"/>
    <xf numFmtId="169" fontId="63" fillId="0" borderId="0" applyFont="0" applyFill="0" applyBorder="0" applyAlignment="0" applyProtection="0"/>
    <xf numFmtId="0" fontId="11" fillId="0" borderId="0"/>
    <xf numFmtId="254" fontId="1" fillId="0" borderId="0"/>
    <xf numFmtId="43" fontId="1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1" fillId="0" borderId="0"/>
    <xf numFmtId="254" fontId="11" fillId="0" borderId="0"/>
  </cellStyleXfs>
  <cellXfs count="593">
    <xf numFmtId="0" fontId="0" fillId="0" borderId="0" xfId="0"/>
    <xf numFmtId="224" fontId="210" fillId="0" borderId="18" xfId="1637" applyNumberFormat="1" applyFont="1" applyFill="1" applyBorder="1" applyAlignment="1">
      <alignment horizontal="center" vertical="center" wrapText="1"/>
    </xf>
    <xf numFmtId="0" fontId="179" fillId="0" borderId="0" xfId="221" applyFont="1" applyAlignment="1">
      <alignment vertical="center"/>
    </xf>
    <xf numFmtId="0" fontId="179" fillId="0" borderId="0" xfId="221" applyFont="1" applyAlignment="1">
      <alignment horizontal="left" vertical="center"/>
    </xf>
    <xf numFmtId="0" fontId="217" fillId="0" borderId="48" xfId="221" applyFont="1" applyBorder="1" applyAlignment="1">
      <alignment horizontal="center" vertical="center"/>
    </xf>
    <xf numFmtId="0" fontId="217" fillId="0" borderId="48" xfId="221" applyFont="1" applyBorder="1" applyAlignment="1">
      <alignment vertical="center"/>
    </xf>
    <xf numFmtId="0" fontId="179" fillId="0" borderId="48" xfId="221" applyFont="1" applyBorder="1" applyAlignment="1">
      <alignment horizontal="center" vertical="center" wrapText="1"/>
    </xf>
    <xf numFmtId="0" fontId="179" fillId="0" borderId="48" xfId="221" applyFont="1" applyBorder="1" applyAlignment="1">
      <alignment horizontal="justify" vertical="center" wrapText="1"/>
    </xf>
    <xf numFmtId="0" fontId="179" fillId="0" borderId="0" xfId="221" applyFont="1" applyAlignment="1">
      <alignment vertical="center" wrapText="1"/>
    </xf>
    <xf numFmtId="0" fontId="217" fillId="0" borderId="48" xfId="221" applyFont="1" applyBorder="1" applyAlignment="1">
      <alignment horizontal="center" vertical="center" wrapText="1"/>
    </xf>
    <xf numFmtId="0" fontId="217" fillId="0" borderId="48" xfId="221" applyFont="1" applyBorder="1" applyAlignment="1">
      <alignment horizontal="left" vertical="center" wrapText="1"/>
    </xf>
    <xf numFmtId="0" fontId="179" fillId="0" borderId="0" xfId="221" quotePrefix="1" applyFont="1" applyAlignment="1">
      <alignment horizontal="center" vertical="center"/>
    </xf>
    <xf numFmtId="0" fontId="179" fillId="0" borderId="0" xfId="221" applyFont="1" applyAlignment="1">
      <alignment horizontal="center" vertical="center"/>
    </xf>
    <xf numFmtId="0" fontId="218" fillId="0" borderId="48" xfId="221" applyFont="1" applyBorder="1" applyAlignment="1">
      <alignment horizontal="center" vertical="center" wrapText="1"/>
    </xf>
    <xf numFmtId="0" fontId="218" fillId="0" borderId="48" xfId="221" applyFont="1" applyBorder="1" applyAlignment="1">
      <alignment horizontal="justify" vertical="center" wrapText="1"/>
    </xf>
    <xf numFmtId="224" fontId="94" fillId="0" borderId="18" xfId="1637" applyNumberFormat="1" applyFont="1" applyFill="1" applyBorder="1" applyAlignment="1">
      <alignment horizontal="center" vertical="center" wrapText="1"/>
    </xf>
    <xf numFmtId="0" fontId="222" fillId="0" borderId="48" xfId="221" applyFont="1" applyBorder="1" applyAlignment="1">
      <alignment horizontal="justify" vertical="center" wrapText="1"/>
    </xf>
    <xf numFmtId="0" fontId="222" fillId="0" borderId="48" xfId="221" applyFont="1" applyBorder="1" applyAlignment="1">
      <alignment horizontal="center" vertical="center" wrapText="1"/>
    </xf>
    <xf numFmtId="254" fontId="179" fillId="0" borderId="18" xfId="1643" applyFont="1" applyBorder="1" applyAlignment="1">
      <alignment horizontal="left" vertical="center"/>
    </xf>
    <xf numFmtId="254" fontId="179" fillId="0" borderId="18" xfId="1643" applyFont="1" applyBorder="1" applyAlignment="1">
      <alignment horizontal="left" vertical="center" wrapText="1"/>
    </xf>
    <xf numFmtId="0" fontId="0" fillId="59" borderId="0" xfId="0" applyFill="1"/>
    <xf numFmtId="0" fontId="201" fillId="59" borderId="0" xfId="0" applyFont="1" applyFill="1"/>
    <xf numFmtId="0" fontId="0" fillId="59" borderId="0" xfId="0" applyFill="1" applyAlignment="1">
      <alignment horizontal="left"/>
    </xf>
    <xf numFmtId="1" fontId="0" fillId="59" borderId="0" xfId="0" applyNumberFormat="1" applyFill="1" applyAlignment="1">
      <alignment horizontal="center" vertical="center"/>
    </xf>
    <xf numFmtId="1" fontId="0" fillId="59" borderId="0" xfId="0" applyNumberFormat="1" applyFill="1" applyAlignment="1">
      <alignment horizontal="right"/>
    </xf>
    <xf numFmtId="43" fontId="0" fillId="59" borderId="0" xfId="1069" applyFont="1" applyFill="1" applyAlignment="1">
      <alignment horizontal="righ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1" fontId="0" fillId="33" borderId="0" xfId="0" applyNumberFormat="1" applyFill="1" applyAlignment="1">
      <alignment horizontal="center" vertical="center"/>
    </xf>
    <xf numFmtId="209" fontId="0" fillId="0" borderId="0" xfId="1069" applyNumberFormat="1" applyFont="1" applyAlignment="1">
      <alignment horizontal="right"/>
    </xf>
    <xf numFmtId="1" fontId="0" fillId="22" borderId="0" xfId="0" applyNumberFormat="1" applyFill="1" applyAlignment="1">
      <alignment horizontal="center" vertical="center"/>
    </xf>
    <xf numFmtId="0" fontId="22" fillId="0" borderId="0" xfId="1636" applyFont="1"/>
    <xf numFmtId="0" fontId="208" fillId="0" borderId="0" xfId="1636" applyFont="1"/>
    <xf numFmtId="0" fontId="210" fillId="0" borderId="18" xfId="1636" applyFont="1" applyBorder="1" applyAlignment="1">
      <alignment vertical="center" wrapText="1"/>
    </xf>
    <xf numFmtId="0" fontId="94" fillId="0" borderId="18" xfId="1636" applyFont="1" applyBorder="1" applyAlignment="1">
      <alignment vertical="center" wrapText="1"/>
    </xf>
    <xf numFmtId="0" fontId="210" fillId="0" borderId="18" xfId="1636" applyFont="1" applyBorder="1" applyAlignment="1">
      <alignment horizontal="center" vertical="center" wrapText="1"/>
    </xf>
    <xf numFmtId="0" fontId="94" fillId="0" borderId="18" xfId="1636" applyFont="1" applyBorder="1" applyAlignment="1">
      <alignment horizontal="center" vertical="center" wrapText="1"/>
    </xf>
    <xf numFmtId="168" fontId="215" fillId="21" borderId="18" xfId="1630" applyNumberFormat="1" applyFont="1" applyFill="1" applyBorder="1" applyAlignment="1">
      <alignment horizontal="center" vertical="center" wrapText="1"/>
    </xf>
    <xf numFmtId="0" fontId="204" fillId="0" borderId="48" xfId="0" applyFont="1" applyBorder="1" applyAlignment="1">
      <alignment horizontal="center" vertical="center" wrapText="1"/>
    </xf>
    <xf numFmtId="0" fontId="94" fillId="0" borderId="48" xfId="0" applyFont="1" applyBorder="1" applyAlignment="1">
      <alignment horizontal="center" vertical="center" wrapText="1"/>
    </xf>
    <xf numFmtId="0" fontId="225" fillId="0" borderId="48" xfId="0" applyFont="1" applyBorder="1" applyAlignment="1">
      <alignment horizontal="center" vertical="center" wrapText="1"/>
    </xf>
    <xf numFmtId="0" fontId="79" fillId="0" borderId="0" xfId="0" applyFont="1" applyAlignment="1">
      <alignment vertical="center"/>
    </xf>
    <xf numFmtId="209" fontId="91" fillId="0" borderId="25" xfId="166" applyNumberFormat="1" applyFont="1" applyFill="1" applyBorder="1" applyAlignment="1">
      <alignment horizontal="center" vertical="center"/>
    </xf>
    <xf numFmtId="0" fontId="11" fillId="0" borderId="0" xfId="0" applyFont="1"/>
    <xf numFmtId="0" fontId="0" fillId="0" borderId="0" xfId="0" applyAlignment="1">
      <alignment horizontal="center"/>
    </xf>
    <xf numFmtId="0" fontId="0" fillId="33" borderId="0" xfId="0" applyFill="1"/>
    <xf numFmtId="0" fontId="79" fillId="33" borderId="0" xfId="0" applyFont="1" applyFill="1" applyAlignment="1">
      <alignment vertical="center"/>
    </xf>
    <xf numFmtId="0" fontId="214" fillId="0" borderId="18" xfId="1636" applyFont="1" applyBorder="1" applyAlignment="1">
      <alignment horizontal="center" vertical="center" wrapText="1"/>
    </xf>
    <xf numFmtId="0" fontId="204" fillId="0" borderId="18" xfId="1636" applyFont="1" applyBorder="1" applyAlignment="1">
      <alignment horizontal="center" vertical="center" wrapText="1"/>
    </xf>
    <xf numFmtId="0" fontId="227" fillId="0" borderId="18" xfId="1636" applyFont="1" applyBorder="1" applyAlignment="1">
      <alignment horizontal="center" vertical="center" wrapText="1"/>
    </xf>
    <xf numFmtId="0" fontId="211" fillId="0" borderId="18" xfId="1636" applyFont="1" applyBorder="1" applyAlignment="1">
      <alignment horizontal="center" vertical="center" wrapText="1"/>
    </xf>
    <xf numFmtId="0" fontId="209" fillId="0" borderId="18" xfId="1636" applyFont="1" applyBorder="1" applyAlignment="1">
      <alignment horizontal="center" vertical="center" wrapText="1"/>
    </xf>
    <xf numFmtId="0" fontId="209" fillId="0" borderId="18" xfId="1638" applyFont="1" applyBorder="1" applyAlignment="1">
      <alignment horizontal="center" vertical="center" wrapText="1"/>
    </xf>
    <xf numFmtId="0" fontId="214" fillId="0" borderId="18" xfId="1636" applyFont="1" applyBorder="1" applyAlignment="1">
      <alignment vertical="center" wrapText="1"/>
    </xf>
    <xf numFmtId="0" fontId="214" fillId="0" borderId="18" xfId="224" applyFont="1" applyBorder="1" applyAlignment="1">
      <alignment horizontal="center" vertical="center" wrapText="1"/>
    </xf>
    <xf numFmtId="0" fontId="210" fillId="0" borderId="18" xfId="224" applyFont="1" applyBorder="1" applyAlignment="1">
      <alignment horizontal="center" vertical="center" wrapText="1"/>
    </xf>
    <xf numFmtId="0" fontId="207" fillId="0" borderId="18" xfId="1636" applyFont="1" applyBorder="1" applyAlignment="1">
      <alignment horizontal="center" vertical="center" wrapText="1"/>
    </xf>
    <xf numFmtId="0" fontId="209" fillId="0" borderId="18" xfId="1636" applyFont="1" applyBorder="1" applyAlignment="1">
      <alignment vertical="center" wrapText="1"/>
    </xf>
    <xf numFmtId="0" fontId="209" fillId="0" borderId="18" xfId="224" applyFont="1" applyBorder="1" applyAlignment="1">
      <alignment horizontal="center" vertical="center" wrapText="1"/>
    </xf>
    <xf numFmtId="0" fontId="214" fillId="0" borderId="19" xfId="1636" applyFont="1" applyBorder="1" applyAlignment="1">
      <alignment horizontal="center" vertical="center" wrapText="1"/>
    </xf>
    <xf numFmtId="0" fontId="94" fillId="0" borderId="19" xfId="1636" applyFont="1" applyBorder="1" applyAlignment="1">
      <alignment vertical="center" wrapText="1"/>
    </xf>
    <xf numFmtId="0" fontId="94" fillId="0" borderId="19" xfId="1636" applyFont="1" applyBorder="1" applyAlignment="1">
      <alignment horizontal="center" vertical="center" wrapText="1"/>
    </xf>
    <xf numFmtId="0" fontId="214" fillId="0" borderId="19" xfId="1638" applyFont="1" applyBorder="1" applyAlignment="1">
      <alignment horizontal="center" vertical="center" wrapText="1"/>
    </xf>
    <xf numFmtId="0" fontId="227" fillId="0" borderId="19" xfId="1636" applyFont="1" applyBorder="1" applyAlignment="1">
      <alignment horizontal="center" vertical="center" wrapText="1"/>
    </xf>
    <xf numFmtId="0" fontId="94" fillId="0" borderId="0" xfId="0" applyFont="1"/>
    <xf numFmtId="0" fontId="94" fillId="0" borderId="0" xfId="0" applyFont="1" applyAlignment="1">
      <alignment wrapText="1"/>
    </xf>
    <xf numFmtId="0" fontId="94" fillId="0" borderId="0" xfId="0" applyFont="1" applyAlignment="1">
      <alignment horizontal="center"/>
    </xf>
    <xf numFmtId="0" fontId="230" fillId="0" borderId="0" xfId="0" applyFont="1" applyAlignment="1">
      <alignment horizontal="center"/>
    </xf>
    <xf numFmtId="0" fontId="230" fillId="0" borderId="0" xfId="0" applyFont="1"/>
    <xf numFmtId="0" fontId="204" fillId="0" borderId="0" xfId="0" applyFont="1" applyAlignment="1">
      <alignment wrapText="1"/>
    </xf>
    <xf numFmtId="0" fontId="231" fillId="0" borderId="0" xfId="0" applyFont="1" applyAlignment="1">
      <alignment horizontal="right" wrapText="1"/>
    </xf>
    <xf numFmtId="0" fontId="79" fillId="0" borderId="22" xfId="0" applyFont="1" applyBorder="1" applyAlignment="1">
      <alignment horizontal="center" vertical="center"/>
    </xf>
    <xf numFmtId="0" fontId="228" fillId="0" borderId="17" xfId="0" applyFont="1" applyBorder="1" applyAlignment="1">
      <alignment horizontal="center" vertical="center"/>
    </xf>
    <xf numFmtId="0" fontId="228" fillId="0" borderId="18" xfId="0" applyFont="1" applyBorder="1" applyAlignment="1">
      <alignment horizontal="center" vertical="center"/>
    </xf>
    <xf numFmtId="0" fontId="228" fillId="0" borderId="18" xfId="0" applyFont="1" applyBorder="1" applyAlignment="1">
      <alignment vertical="center"/>
    </xf>
    <xf numFmtId="0" fontId="228" fillId="0" borderId="19" xfId="0" applyFont="1" applyBorder="1" applyAlignment="1">
      <alignment horizontal="center" vertical="center"/>
    </xf>
    <xf numFmtId="0" fontId="228" fillId="0" borderId="19" xfId="0" applyFont="1" applyBorder="1" applyAlignment="1">
      <alignment vertical="center"/>
    </xf>
    <xf numFmtId="181" fontId="206" fillId="0" borderId="9" xfId="165" applyNumberFormat="1" applyFont="1" applyFill="1" applyBorder="1" applyAlignment="1">
      <alignment horizontal="center" vertical="center"/>
    </xf>
    <xf numFmtId="181" fontId="206" fillId="0" borderId="48" xfId="165" applyNumberFormat="1" applyFont="1" applyFill="1" applyBorder="1" applyAlignment="1">
      <alignment horizontal="center" vertical="center"/>
    </xf>
    <xf numFmtId="181" fontId="68" fillId="0" borderId="48" xfId="165" applyNumberFormat="1" applyFont="1" applyFill="1" applyBorder="1" applyAlignment="1">
      <alignment horizontal="center" vertical="center"/>
    </xf>
    <xf numFmtId="181" fontId="90" fillId="0" borderId="18" xfId="165" applyNumberFormat="1" applyFont="1" applyFill="1" applyBorder="1" applyAlignment="1">
      <alignment horizontal="center"/>
    </xf>
    <xf numFmtId="166" fontId="0" fillId="0" borderId="0" xfId="165" applyFont="1"/>
    <xf numFmtId="182" fontId="0" fillId="0" borderId="0" xfId="165" applyNumberFormat="1" applyFont="1"/>
    <xf numFmtId="166" fontId="0" fillId="0" borderId="0" xfId="0" applyNumberFormat="1"/>
    <xf numFmtId="166" fontId="90" fillId="0" borderId="48" xfId="165" applyFont="1" applyFill="1" applyBorder="1" applyAlignment="1">
      <alignment horizontal="center" vertical="center" wrapText="1"/>
    </xf>
    <xf numFmtId="166" fontId="90" fillId="0" borderId="48" xfId="165" quotePrefix="1" applyFont="1" applyFill="1" applyBorder="1" applyAlignment="1">
      <alignment horizontal="left" vertical="center" wrapText="1"/>
    </xf>
    <xf numFmtId="183" fontId="90" fillId="0" borderId="48" xfId="165" quotePrefix="1" applyNumberFormat="1" applyFont="1" applyFill="1" applyBorder="1" applyAlignment="1">
      <alignment horizontal="left" vertical="center" wrapText="1"/>
    </xf>
    <xf numFmtId="182" fontId="90" fillId="0" borderId="48" xfId="165" quotePrefix="1" applyNumberFormat="1" applyFont="1" applyFill="1" applyBorder="1" applyAlignment="1">
      <alignment horizontal="left" vertical="center" wrapText="1"/>
    </xf>
    <xf numFmtId="166" fontId="239" fillId="0" borderId="48" xfId="165" applyFont="1" applyFill="1" applyBorder="1" applyAlignment="1">
      <alignment horizontal="center" vertical="center" wrapText="1"/>
    </xf>
    <xf numFmtId="166" fontId="241" fillId="0" borderId="48" xfId="165" applyFont="1" applyFill="1" applyBorder="1" applyAlignment="1">
      <alignment horizontal="center" vertical="center" wrapText="1"/>
    </xf>
    <xf numFmtId="166" fontId="243" fillId="0" borderId="48" xfId="165" applyFont="1" applyFill="1" applyBorder="1" applyAlignment="1">
      <alignment horizontal="center" vertical="center" wrapText="1"/>
    </xf>
    <xf numFmtId="183" fontId="242" fillId="0" borderId="48" xfId="165" applyNumberFormat="1" applyFont="1" applyFill="1" applyBorder="1" applyAlignment="1">
      <alignment horizontal="center" vertical="center" wrapText="1"/>
    </xf>
    <xf numFmtId="166" fontId="242" fillId="0" borderId="48" xfId="165" applyFont="1" applyFill="1" applyBorder="1" applyAlignment="1">
      <alignment horizontal="center" vertical="center" wrapText="1"/>
    </xf>
    <xf numFmtId="166" fontId="242" fillId="0" borderId="48" xfId="165" quotePrefix="1" applyFont="1" applyFill="1" applyBorder="1" applyAlignment="1">
      <alignment horizontal="left" vertical="center" wrapText="1"/>
    </xf>
    <xf numFmtId="183" fontId="242" fillId="0" borderId="48" xfId="165" quotePrefix="1" applyNumberFormat="1" applyFont="1" applyFill="1" applyBorder="1" applyAlignment="1">
      <alignment horizontal="left" vertical="center" wrapText="1"/>
    </xf>
    <xf numFmtId="182" fontId="242" fillId="0" borderId="48" xfId="165" quotePrefix="1" applyNumberFormat="1" applyFont="1" applyFill="1" applyBorder="1" applyAlignment="1">
      <alignment horizontal="left" vertical="center" wrapText="1"/>
    </xf>
    <xf numFmtId="182" fontId="239" fillId="0" borderId="48" xfId="165" applyNumberFormat="1" applyFont="1" applyFill="1" applyBorder="1" applyAlignment="1">
      <alignment horizontal="center" vertical="center" wrapText="1"/>
    </xf>
    <xf numFmtId="183" fontId="239" fillId="0" borderId="48" xfId="165" applyNumberFormat="1" applyFont="1" applyFill="1" applyBorder="1" applyAlignment="1">
      <alignment horizontal="center" vertical="center" wrapText="1"/>
    </xf>
    <xf numFmtId="0" fontId="204" fillId="0" borderId="0" xfId="1636" applyFont="1" applyAlignment="1">
      <alignment horizontal="centerContinuous" vertical="center"/>
    </xf>
    <xf numFmtId="0" fontId="204" fillId="0" borderId="22" xfId="1636" applyFont="1" applyBorder="1" applyAlignment="1">
      <alignment horizontal="center" vertical="center" wrapText="1"/>
    </xf>
    <xf numFmtId="0" fontId="204" fillId="0" borderId="48" xfId="1636" applyFont="1" applyBorder="1" applyAlignment="1">
      <alignment horizontal="center" vertical="center" wrapText="1"/>
    </xf>
    <xf numFmtId="0" fontId="204" fillId="0" borderId="11" xfId="1636" applyFont="1" applyBorder="1" applyAlignment="1">
      <alignment horizontal="center" vertical="center" wrapText="1"/>
    </xf>
    <xf numFmtId="0" fontId="213" fillId="0" borderId="18" xfId="1636" applyFont="1" applyBorder="1" applyAlignment="1">
      <alignment horizontal="center" vertical="center" wrapText="1"/>
    </xf>
    <xf numFmtId="0" fontId="22" fillId="0" borderId="53" xfId="1636" applyFont="1" applyBorder="1"/>
    <xf numFmtId="0" fontId="91" fillId="0" borderId="0" xfId="222" applyFont="1" applyAlignment="1">
      <alignment horizontal="center" vertical="center"/>
    </xf>
    <xf numFmtId="0" fontId="79" fillId="0" borderId="9" xfId="222" applyFont="1" applyBorder="1" applyAlignment="1">
      <alignment horizontal="center" vertical="center"/>
    </xf>
    <xf numFmtId="0" fontId="79" fillId="0" borderId="0" xfId="222" applyFont="1" applyAlignment="1">
      <alignment vertical="center"/>
    </xf>
    <xf numFmtId="0" fontId="79" fillId="0" borderId="0" xfId="222" applyFont="1" applyAlignment="1"/>
    <xf numFmtId="3" fontId="206" fillId="0" borderId="9" xfId="222" applyNumberFormat="1" applyFont="1" applyBorder="1" applyAlignment="1">
      <alignment horizontal="center" vertical="center" wrapText="1"/>
    </xf>
    <xf numFmtId="3" fontId="206" fillId="0" borderId="48" xfId="222" applyNumberFormat="1" applyFont="1" applyBorder="1" applyAlignment="1">
      <alignment horizontal="center" vertical="center" wrapText="1"/>
    </xf>
    <xf numFmtId="222" fontId="90" fillId="0" borderId="17" xfId="226" quotePrefix="1" applyNumberFormat="1" applyFont="1" applyBorder="1" applyAlignment="1">
      <alignment horizontal="center"/>
    </xf>
    <xf numFmtId="1" fontId="79" fillId="0" borderId="0" xfId="222" applyNumberFormat="1" applyFont="1" applyAlignment="1"/>
    <xf numFmtId="0" fontId="91" fillId="0" borderId="0" xfId="222" applyFont="1" applyAlignment="1"/>
    <xf numFmtId="0" fontId="79" fillId="0" borderId="25" xfId="222" quotePrefix="1" applyFont="1" applyBorder="1" applyAlignment="1">
      <alignment horizontal="center" vertical="center"/>
    </xf>
    <xf numFmtId="0" fontId="79" fillId="0" borderId="25" xfId="222" applyFont="1" applyBorder="1" applyAlignment="1">
      <alignment horizontal="left"/>
    </xf>
    <xf numFmtId="0" fontId="79" fillId="0" borderId="25" xfId="222" applyFont="1" applyBorder="1" applyAlignment="1">
      <alignment horizontal="center"/>
    </xf>
    <xf numFmtId="0" fontId="79" fillId="0" borderId="53" xfId="222" applyFont="1" applyBorder="1" applyAlignment="1">
      <alignment horizontal="center"/>
    </xf>
    <xf numFmtId="209" fontId="91" fillId="0" borderId="25" xfId="166" applyNumberFormat="1" applyFont="1" applyFill="1" applyBorder="1" applyAlignment="1">
      <alignment horizontal="center"/>
    </xf>
    <xf numFmtId="0" fontId="91" fillId="0" borderId="0" xfId="222" applyFont="1" applyAlignment="1">
      <alignment horizontal="center"/>
    </xf>
    <xf numFmtId="0" fontId="91" fillId="0" borderId="0" xfId="222" applyFont="1" applyAlignment="1">
      <alignment vertical="center"/>
    </xf>
    <xf numFmtId="43" fontId="91" fillId="0" borderId="0" xfId="222" applyNumberFormat="1" applyFont="1" applyAlignment="1"/>
    <xf numFmtId="43" fontId="91" fillId="0" borderId="0" xfId="222" applyNumberFormat="1" applyFont="1" applyAlignment="1">
      <alignment horizontal="center"/>
    </xf>
    <xf numFmtId="0" fontId="79" fillId="0" borderId="0" xfId="222" applyFont="1" applyAlignment="1">
      <alignment horizontal="center" vertical="center"/>
    </xf>
    <xf numFmtId="0" fontId="79" fillId="0" borderId="0" xfId="222" quotePrefix="1" applyFont="1" applyAlignment="1">
      <alignment horizontal="center" vertical="center"/>
    </xf>
    <xf numFmtId="43" fontId="91" fillId="0" borderId="0" xfId="166" applyFont="1" applyFill="1" applyAlignment="1">
      <alignment horizontal="left"/>
    </xf>
    <xf numFmtId="43" fontId="91" fillId="0" borderId="0" xfId="166" applyFont="1" applyFill="1" applyAlignment="1">
      <alignment horizontal="center"/>
    </xf>
    <xf numFmtId="43" fontId="91" fillId="0" borderId="0" xfId="166" applyFont="1" applyFill="1"/>
    <xf numFmtId="0" fontId="91" fillId="0" borderId="0" xfId="222" quotePrefix="1" applyFont="1" applyAlignment="1">
      <alignment horizontal="center" vertical="center"/>
    </xf>
    <xf numFmtId="43" fontId="79" fillId="0" borderId="0" xfId="166" applyFont="1" applyFill="1" applyAlignment="1">
      <alignment horizontal="left"/>
    </xf>
    <xf numFmtId="0" fontId="79" fillId="0" borderId="0" xfId="222" applyFont="1" applyAlignment="1">
      <alignment horizontal="center"/>
    </xf>
    <xf numFmtId="166" fontId="79" fillId="0" borderId="0" xfId="222" applyNumberFormat="1" applyFont="1" applyAlignment="1"/>
    <xf numFmtId="0" fontId="91" fillId="0" borderId="49" xfId="222" quotePrefix="1" applyFont="1" applyBorder="1" applyAlignment="1">
      <alignment horizontal="center" vertical="center"/>
    </xf>
    <xf numFmtId="0" fontId="91" fillId="0" borderId="49" xfId="222" applyFont="1" applyBorder="1" applyAlignment="1">
      <alignment horizontal="left" vertical="justify"/>
    </xf>
    <xf numFmtId="0" fontId="79" fillId="0" borderId="49" xfId="222" applyFont="1" applyBorder="1" applyAlignment="1">
      <alignment horizontal="center" vertical="center"/>
    </xf>
    <xf numFmtId="3" fontId="79" fillId="0" borderId="49" xfId="222" applyNumberFormat="1" applyFont="1" applyBorder="1" applyAlignment="1">
      <alignment horizontal="center" vertical="center"/>
    </xf>
    <xf numFmtId="0" fontId="79" fillId="0" borderId="49" xfId="222" applyFont="1" applyBorder="1" applyAlignment="1"/>
    <xf numFmtId="0" fontId="79" fillId="0" borderId="11" xfId="222" quotePrefix="1" applyFont="1" applyBorder="1" applyAlignment="1">
      <alignment horizontal="center" vertical="center" wrapText="1"/>
    </xf>
    <xf numFmtId="0" fontId="79" fillId="0" borderId="11" xfId="222" applyFont="1" applyBorder="1" applyAlignment="1">
      <alignment horizontal="left" vertical="center" wrapText="1"/>
    </xf>
    <xf numFmtId="0" fontId="79" fillId="0" borderId="11" xfId="222" applyFont="1" applyBorder="1" applyAlignment="1">
      <alignment horizontal="center" vertical="center" wrapText="1"/>
    </xf>
    <xf numFmtId="222" fontId="90" fillId="0" borderId="11" xfId="226" quotePrefix="1" applyNumberFormat="1" applyFont="1" applyBorder="1" applyAlignment="1">
      <alignment horizontal="center" vertical="center" wrapText="1"/>
    </xf>
    <xf numFmtId="0" fontId="228" fillId="0" borderId="11" xfId="222" applyFont="1" applyBorder="1" applyAlignment="1">
      <alignment vertical="center" wrapText="1"/>
    </xf>
    <xf numFmtId="0" fontId="79" fillId="0" borderId="18" xfId="222" quotePrefix="1" applyFont="1" applyBorder="1" applyAlignment="1">
      <alignment horizontal="center" vertical="center" wrapText="1"/>
    </xf>
    <xf numFmtId="0" fontId="79" fillId="0" borderId="18" xfId="222" applyFont="1" applyBorder="1" applyAlignment="1">
      <alignment horizontal="left" vertical="center" wrapText="1"/>
    </xf>
    <xf numFmtId="0" fontId="79" fillId="0" borderId="18" xfId="222" applyFont="1" applyBorder="1" applyAlignment="1">
      <alignment horizontal="center" vertical="center" wrapText="1"/>
    </xf>
    <xf numFmtId="222" fontId="90" fillId="0" borderId="18" xfId="226" quotePrefix="1" applyNumberFormat="1" applyFont="1" applyBorder="1" applyAlignment="1">
      <alignment horizontal="center" vertical="center" wrapText="1"/>
    </xf>
    <xf numFmtId="222" fontId="91" fillId="0" borderId="18" xfId="166" applyNumberFormat="1" applyFont="1" applyFill="1" applyBorder="1" applyAlignment="1">
      <alignment horizontal="center" vertical="center" wrapText="1"/>
    </xf>
    <xf numFmtId="0" fontId="228" fillId="0" borderId="18" xfId="222" applyFont="1" applyBorder="1" applyAlignment="1">
      <alignment vertical="center" wrapText="1"/>
    </xf>
    <xf numFmtId="0" fontId="91" fillId="0" borderId="18" xfId="222" applyFont="1" applyBorder="1" applyAlignment="1">
      <alignment horizontal="center" vertical="center" wrapText="1"/>
    </xf>
    <xf numFmtId="0" fontId="91" fillId="0" borderId="18" xfId="222" applyFont="1" applyBorder="1" applyAlignment="1">
      <alignment horizontal="left" vertical="center" wrapText="1"/>
    </xf>
    <xf numFmtId="0" fontId="79" fillId="0" borderId="18" xfId="222" applyFont="1" applyBorder="1" applyAlignment="1">
      <alignment vertical="center" wrapText="1"/>
    </xf>
    <xf numFmtId="209" fontId="91" fillId="0" borderId="18" xfId="166" applyNumberFormat="1" applyFont="1" applyFill="1" applyBorder="1" applyAlignment="1">
      <alignment horizontal="center" vertical="center" wrapText="1"/>
    </xf>
    <xf numFmtId="222" fontId="79" fillId="0" borderId="18" xfId="166" applyNumberFormat="1" applyFont="1" applyFill="1" applyBorder="1" applyAlignment="1">
      <alignment horizontal="center" vertical="center" wrapText="1"/>
    </xf>
    <xf numFmtId="0" fontId="79" fillId="0" borderId="18" xfId="223" applyFont="1" applyBorder="1" applyAlignment="1">
      <alignment horizontal="center" vertical="center" wrapText="1"/>
    </xf>
    <xf numFmtId="0" fontId="91" fillId="0" borderId="18" xfId="222" quotePrefix="1" applyFont="1" applyBorder="1" applyAlignment="1">
      <alignment horizontal="center" vertical="center" wrapText="1"/>
    </xf>
    <xf numFmtId="222" fontId="79" fillId="0" borderId="18" xfId="222" applyNumberFormat="1" applyFont="1" applyBorder="1" applyAlignment="1">
      <alignment vertical="center" wrapText="1"/>
    </xf>
    <xf numFmtId="0" fontId="91" fillId="0" borderId="0" xfId="226" applyFont="1" applyAlignment="1">
      <alignment horizontal="centerContinuous" vertical="center"/>
    </xf>
    <xf numFmtId="0" fontId="204" fillId="0" borderId="0" xfId="226" applyFont="1" applyAlignment="1">
      <alignment horizontal="centerContinuous" vertical="center"/>
    </xf>
    <xf numFmtId="0" fontId="79" fillId="0" borderId="0" xfId="226" applyFont="1" applyAlignment="1"/>
    <xf numFmtId="0" fontId="91" fillId="0" borderId="0" xfId="226" applyFont="1" applyAlignment="1">
      <alignment horizontal="centerContinuous" vertical="center" wrapText="1"/>
    </xf>
    <xf numFmtId="0" fontId="204" fillId="0" borderId="0" xfId="226" applyFont="1" applyAlignment="1">
      <alignment horizontal="centerContinuous" vertical="center" wrapText="1"/>
    </xf>
    <xf numFmtId="0" fontId="206" fillId="0" borderId="49" xfId="226" applyFont="1" applyBorder="1" applyAlignment="1">
      <alignment horizontal="center"/>
    </xf>
    <xf numFmtId="0" fontId="216" fillId="0" borderId="49" xfId="226" applyFont="1" applyBorder="1" applyAlignment="1">
      <alignment horizontal="center"/>
    </xf>
    <xf numFmtId="0" fontId="206" fillId="0" borderId="21" xfId="226" applyFont="1" applyBorder="1" applyAlignment="1">
      <alignment horizontal="center" vertical="center"/>
    </xf>
    <xf numFmtId="0" fontId="216" fillId="0" borderId="21" xfId="226" applyFont="1" applyBorder="1" applyAlignment="1">
      <alignment horizontal="center" vertical="center"/>
    </xf>
    <xf numFmtId="49" fontId="216" fillId="0" borderId="21" xfId="226" applyNumberFormat="1" applyFont="1" applyBorder="1" applyAlignment="1">
      <alignment horizontal="center" vertical="center" wrapText="1"/>
    </xf>
    <xf numFmtId="0" fontId="79" fillId="0" borderId="0" xfId="226" applyFont="1" applyAlignment="1">
      <alignment vertical="center"/>
    </xf>
    <xf numFmtId="0" fontId="89" fillId="0" borderId="48" xfId="226" applyFont="1" applyBorder="1" applyAlignment="1">
      <alignment horizontal="center"/>
    </xf>
    <xf numFmtId="182" fontId="89" fillId="0" borderId="48" xfId="226" applyNumberFormat="1" applyFont="1" applyBorder="1" applyAlignment="1">
      <alignment horizontal="left"/>
    </xf>
    <xf numFmtId="0" fontId="90" fillId="0" borderId="17" xfId="226" applyFont="1" applyBorder="1" applyAlignment="1">
      <alignment horizontal="center"/>
    </xf>
    <xf numFmtId="0" fontId="90" fillId="0" borderId="17" xfId="226" applyFont="1" applyBorder="1" applyAlignment="1">
      <alignment horizontal="left"/>
    </xf>
    <xf numFmtId="181" fontId="90" fillId="0" borderId="17" xfId="165" quotePrefix="1" applyNumberFormat="1" applyFont="1" applyFill="1" applyBorder="1" applyAlignment="1">
      <alignment horizontal="center"/>
    </xf>
    <xf numFmtId="181" fontId="89" fillId="0" borderId="18" xfId="165" applyNumberFormat="1" applyFont="1" applyFill="1" applyBorder="1" applyAlignment="1">
      <alignment horizontal="center"/>
    </xf>
    <xf numFmtId="182" fontId="91" fillId="0" borderId="0" xfId="165" applyNumberFormat="1" applyFont="1" applyFill="1" applyAlignment="1"/>
    <xf numFmtId="181" fontId="79" fillId="0" borderId="0" xfId="165" applyNumberFormat="1" applyFont="1" applyFill="1" applyAlignment="1"/>
    <xf numFmtId="0" fontId="91" fillId="0" borderId="0" xfId="226" applyFont="1" applyAlignment="1"/>
    <xf numFmtId="0" fontId="90" fillId="0" borderId="18" xfId="226" applyFont="1" applyBorder="1" applyAlignment="1">
      <alignment horizontal="left"/>
    </xf>
    <xf numFmtId="0" fontId="90" fillId="0" borderId="18" xfId="226" applyFont="1" applyBorder="1" applyAlignment="1">
      <alignment horizontal="center"/>
    </xf>
    <xf numFmtId="280" fontId="91" fillId="0" borderId="0" xfId="226" applyNumberFormat="1" applyFont="1" applyAlignment="1"/>
    <xf numFmtId="2" fontId="91" fillId="0" borderId="0" xfId="226" applyNumberFormat="1" applyFont="1" applyAlignment="1"/>
    <xf numFmtId="181" fontId="89" fillId="0" borderId="48" xfId="165" applyNumberFormat="1" applyFont="1" applyFill="1" applyBorder="1" applyAlignment="1">
      <alignment horizontal="center"/>
    </xf>
    <xf numFmtId="222" fontId="79" fillId="0" borderId="0" xfId="226" applyNumberFormat="1" applyFont="1" applyAlignment="1"/>
    <xf numFmtId="182" fontId="90" fillId="0" borderId="18" xfId="226" applyNumberFormat="1" applyFont="1" applyBorder="1" applyAlignment="1">
      <alignment horizontal="center"/>
    </xf>
    <xf numFmtId="0" fontId="79" fillId="0" borderId="0" xfId="226" applyFont="1">
      <alignment vertical="top"/>
    </xf>
    <xf numFmtId="170" fontId="79" fillId="0" borderId="0" xfId="226" applyNumberFormat="1" applyFont="1">
      <alignment vertical="top"/>
    </xf>
    <xf numFmtId="182" fontId="79" fillId="0" borderId="0" xfId="226" quotePrefix="1" applyNumberFormat="1" applyFont="1">
      <alignment vertical="top"/>
    </xf>
    <xf numFmtId="181" fontId="79" fillId="0" borderId="0" xfId="226" applyNumberFormat="1" applyFont="1">
      <alignment vertical="top"/>
    </xf>
    <xf numFmtId="169" fontId="79" fillId="0" borderId="0" xfId="226" applyNumberFormat="1" applyFont="1" applyAlignment="1"/>
    <xf numFmtId="182" fontId="79" fillId="0" borderId="0" xfId="226" applyNumberFormat="1" applyFont="1">
      <alignment vertical="top"/>
    </xf>
    <xf numFmtId="182" fontId="90" fillId="0" borderId="23" xfId="226" applyNumberFormat="1" applyFont="1" applyBorder="1" applyAlignment="1">
      <alignment horizontal="center"/>
    </xf>
    <xf numFmtId="182" fontId="90" fillId="0" borderId="18" xfId="226" quotePrefix="1" applyNumberFormat="1" applyFont="1" applyBorder="1" applyAlignment="1">
      <alignment horizontal="center"/>
    </xf>
    <xf numFmtId="222" fontId="90" fillId="0" borderId="18" xfId="226" applyNumberFormat="1" applyFont="1" applyBorder="1" applyAlignment="1">
      <alignment horizontal="center"/>
    </xf>
    <xf numFmtId="0" fontId="89" fillId="0" borderId="18" xfId="226" applyFont="1" applyBorder="1" applyAlignment="1">
      <alignment horizontal="center"/>
    </xf>
    <xf numFmtId="0" fontId="68" fillId="0" borderId="0" xfId="226" applyFont="1" applyAlignment="1"/>
    <xf numFmtId="0" fontId="90" fillId="0" borderId="18" xfId="226" quotePrefix="1" applyFont="1" applyBorder="1" applyAlignment="1">
      <alignment horizontal="center"/>
    </xf>
    <xf numFmtId="0" fontId="90" fillId="0" borderId="23" xfId="226" applyFont="1" applyBorder="1" applyAlignment="1">
      <alignment horizontal="center"/>
    </xf>
    <xf numFmtId="0" fontId="68" fillId="0" borderId="18" xfId="226" applyFont="1" applyBorder="1" applyAlignment="1">
      <alignment horizontal="center"/>
    </xf>
    <xf numFmtId="0" fontId="79" fillId="0" borderId="53" xfId="226" applyFont="1" applyBorder="1" applyAlignment="1"/>
    <xf numFmtId="181" fontId="79" fillId="0" borderId="53" xfId="165" applyNumberFormat="1" applyFont="1" applyFill="1" applyBorder="1" applyAlignment="1"/>
    <xf numFmtId="49" fontId="206" fillId="0" borderId="9" xfId="1634" applyNumberFormat="1" applyFont="1" applyBorder="1" applyAlignment="1">
      <alignment horizontal="center" vertical="center"/>
    </xf>
    <xf numFmtId="0" fontId="206" fillId="0" borderId="9" xfId="1634" quotePrefix="1" applyFont="1" applyBorder="1" applyAlignment="1">
      <alignment vertical="center"/>
    </xf>
    <xf numFmtId="0" fontId="206" fillId="0" borderId="9" xfId="1634" applyFont="1" applyBorder="1" applyAlignment="1">
      <alignment horizontal="center" vertical="center"/>
    </xf>
    <xf numFmtId="181" fontId="90" fillId="0" borderId="9" xfId="165" applyNumberFormat="1" applyFont="1" applyFill="1" applyBorder="1"/>
    <xf numFmtId="2" fontId="90" fillId="0" borderId="0" xfId="225" applyNumberFormat="1" applyFont="1"/>
    <xf numFmtId="0" fontId="90" fillId="0" borderId="0" xfId="225" applyFont="1"/>
    <xf numFmtId="49" fontId="121" fillId="0" borderId="9" xfId="1634" applyNumberFormat="1" applyFont="1" applyBorder="1" applyAlignment="1">
      <alignment horizontal="center" vertical="center"/>
    </xf>
    <xf numFmtId="0" fontId="68" fillId="0" borderId="9" xfId="1634" quotePrefix="1" applyFont="1" applyBorder="1" applyAlignment="1">
      <alignment vertical="center"/>
    </xf>
    <xf numFmtId="0" fontId="68" fillId="0" borderId="9" xfId="1634" applyFont="1" applyBorder="1" applyAlignment="1">
      <alignment horizontal="center" vertical="center"/>
    </xf>
    <xf numFmtId="181" fontId="90" fillId="0" borderId="0" xfId="165" applyNumberFormat="1" applyFont="1" applyFill="1"/>
    <xf numFmtId="181" fontId="90" fillId="0" borderId="48" xfId="165" applyNumberFormat="1" applyFont="1" applyFill="1" applyBorder="1" applyAlignment="1">
      <alignment horizontal="center"/>
    </xf>
    <xf numFmtId="181" fontId="90" fillId="0" borderId="9" xfId="165" quotePrefix="1" applyNumberFormat="1" applyFont="1" applyFill="1" applyBorder="1" applyAlignment="1">
      <alignment horizontal="center"/>
    </xf>
    <xf numFmtId="181" fontId="90" fillId="0" borderId="48" xfId="165" quotePrefix="1" applyNumberFormat="1" applyFont="1" applyFill="1" applyBorder="1" applyAlignment="1">
      <alignment horizontal="center"/>
    </xf>
    <xf numFmtId="2" fontId="90" fillId="0" borderId="0" xfId="165" applyNumberFormat="1" applyFont="1" applyFill="1"/>
    <xf numFmtId="170" fontId="11" fillId="0" borderId="0" xfId="0" applyNumberFormat="1" applyFont="1"/>
    <xf numFmtId="181" fontId="90" fillId="0" borderId="9" xfId="165" applyNumberFormat="1" applyFont="1" applyFill="1" applyBorder="1" applyAlignment="1">
      <alignment horizontal="center"/>
    </xf>
    <xf numFmtId="2" fontId="79" fillId="0" borderId="0" xfId="165" applyNumberFormat="1" applyFont="1" applyFill="1" applyAlignment="1"/>
    <xf numFmtId="2" fontId="79" fillId="0" borderId="0" xfId="226" applyNumberFormat="1" applyFont="1" applyAlignment="1"/>
    <xf numFmtId="182" fontId="79" fillId="0" borderId="0" xfId="226" applyNumberFormat="1" applyFont="1" applyAlignment="1"/>
    <xf numFmtId="0" fontId="245" fillId="0" borderId="18" xfId="0" applyFont="1" applyBorder="1" applyAlignment="1">
      <alignment vertical="center"/>
    </xf>
    <xf numFmtId="0" fontId="245" fillId="0" borderId="18" xfId="0" applyFont="1" applyBorder="1" applyAlignment="1">
      <alignment horizontal="center" vertical="center"/>
    </xf>
    <xf numFmtId="43" fontId="0" fillId="0" borderId="0" xfId="0" applyNumberFormat="1"/>
    <xf numFmtId="0" fontId="228" fillId="0" borderId="18" xfId="0" applyFont="1" applyBorder="1" applyAlignment="1">
      <alignment vertical="center" wrapText="1"/>
    </xf>
    <xf numFmtId="0" fontId="228" fillId="0" borderId="19" xfId="0" applyFont="1" applyBorder="1" applyAlignment="1">
      <alignment vertical="center" wrapText="1"/>
    </xf>
    <xf numFmtId="0" fontId="245" fillId="0" borderId="17" xfId="0" applyFont="1" applyBorder="1" applyAlignment="1">
      <alignment vertical="center"/>
    </xf>
    <xf numFmtId="0" fontId="91" fillId="0" borderId="9" xfId="222" applyFont="1" applyBorder="1" applyAlignment="1">
      <alignment horizontal="center" vertical="center"/>
    </xf>
    <xf numFmtId="223" fontId="89" fillId="0" borderId="18" xfId="165" applyNumberFormat="1" applyFont="1" applyFill="1" applyBorder="1" applyAlignment="1">
      <alignment horizontal="center"/>
    </xf>
    <xf numFmtId="223" fontId="89" fillId="0" borderId="18" xfId="226" applyNumberFormat="1" applyFont="1" applyBorder="1" applyAlignment="1">
      <alignment horizontal="center"/>
    </xf>
    <xf numFmtId="0" fontId="93" fillId="0" borderId="18" xfId="226" applyFont="1" applyBorder="1" applyAlignment="1"/>
    <xf numFmtId="0" fontId="90" fillId="0" borderId="18" xfId="226" applyFont="1" applyBorder="1" applyAlignment="1"/>
    <xf numFmtId="182" fontId="90" fillId="0" borderId="17" xfId="226" applyNumberFormat="1" applyFont="1" applyBorder="1" applyAlignment="1">
      <alignment horizontal="center"/>
    </xf>
    <xf numFmtId="0" fontId="247" fillId="0" borderId="0" xfId="225" applyFont="1"/>
    <xf numFmtId="0" fontId="247" fillId="0" borderId="0" xfId="226" applyFont="1" applyAlignment="1"/>
    <xf numFmtId="49" fontId="246" fillId="0" borderId="0" xfId="1630" applyNumberFormat="1" applyFont="1" applyFill="1" applyAlignment="1">
      <alignment horizontal="center" vertical="center"/>
    </xf>
    <xf numFmtId="0" fontId="246" fillId="0" borderId="0" xfId="225" applyFont="1" applyAlignment="1">
      <alignment horizontal="centerContinuous" vertical="center"/>
    </xf>
    <xf numFmtId="0" fontId="246" fillId="0" borderId="0" xfId="225" applyFont="1" applyAlignment="1">
      <alignment horizontal="center" vertical="center"/>
    </xf>
    <xf numFmtId="182" fontId="246" fillId="0" borderId="0" xfId="165" applyNumberFormat="1" applyFont="1" applyFill="1" applyAlignment="1">
      <alignment horizontal="right" vertical="center"/>
    </xf>
    <xf numFmtId="0" fontId="247" fillId="0" borderId="0" xfId="226" applyFont="1" applyAlignment="1">
      <alignment vertical="center"/>
    </xf>
    <xf numFmtId="0" fontId="246" fillId="0" borderId="48" xfId="226" applyFont="1" applyBorder="1" applyAlignment="1">
      <alignment horizontal="center" vertical="center"/>
    </xf>
    <xf numFmtId="0" fontId="246" fillId="0" borderId="48" xfId="225" applyFont="1" applyBorder="1" applyAlignment="1">
      <alignment horizontal="center" vertical="center"/>
    </xf>
    <xf numFmtId="0" fontId="246" fillId="0" borderId="48" xfId="1635" applyFont="1" applyBorder="1" applyAlignment="1">
      <alignment horizontal="center" vertical="center"/>
    </xf>
    <xf numFmtId="0" fontId="246" fillId="0" borderId="48" xfId="1635" applyFont="1" applyBorder="1" applyAlignment="1">
      <alignment horizontal="centerContinuous" vertical="center"/>
    </xf>
    <xf numFmtId="0" fontId="246" fillId="0" borderId="11" xfId="226" applyFont="1" applyBorder="1" applyAlignment="1">
      <alignment horizontal="center" vertical="center"/>
    </xf>
    <xf numFmtId="0" fontId="247" fillId="0" borderId="0" xfId="226" applyFont="1" applyAlignment="1">
      <alignment horizontal="center" vertical="center"/>
    </xf>
    <xf numFmtId="0" fontId="246" fillId="0" borderId="48" xfId="226" applyFont="1" applyBorder="1" applyAlignment="1">
      <alignment horizontal="center" vertical="center" wrapText="1"/>
    </xf>
    <xf numFmtId="0" fontId="246" fillId="0" borderId="48" xfId="225" applyFont="1" applyBorder="1" applyAlignment="1">
      <alignment horizontal="center" vertical="center" wrapText="1"/>
    </xf>
    <xf numFmtId="0" fontId="246" fillId="0" borderId="48" xfId="226" applyFont="1" applyBorder="1" applyAlignment="1">
      <alignment horizontal="center" vertical="center" textRotation="90" wrapText="1"/>
    </xf>
    <xf numFmtId="0" fontId="246" fillId="0" borderId="48" xfId="226" applyFont="1" applyBorder="1" applyAlignment="1">
      <alignment horizontal="center" vertical="center" textRotation="90"/>
    </xf>
    <xf numFmtId="49" fontId="246" fillId="0" borderId="48" xfId="224" applyNumberFormat="1" applyFont="1" applyBorder="1" applyAlignment="1">
      <alignment horizontal="center" vertical="center" textRotation="90"/>
    </xf>
    <xf numFmtId="49" fontId="246" fillId="0" borderId="48" xfId="224" applyNumberFormat="1" applyFont="1" applyBorder="1" applyAlignment="1">
      <alignment horizontal="center" vertical="center" textRotation="90" wrapText="1"/>
    </xf>
    <xf numFmtId="0" fontId="246" fillId="0" borderId="18" xfId="226" applyFont="1" applyBorder="1" applyAlignment="1">
      <alignment horizontal="center" vertical="center"/>
    </xf>
    <xf numFmtId="0" fontId="248" fillId="0" borderId="0" xfId="226" applyFont="1" applyAlignment="1">
      <alignment horizontal="center" vertical="center"/>
    </xf>
    <xf numFmtId="49" fontId="246" fillId="0" borderId="21" xfId="1630" applyNumberFormat="1" applyFont="1" applyFill="1" applyBorder="1" applyAlignment="1">
      <alignment horizontal="center" vertical="center"/>
    </xf>
    <xf numFmtId="0" fontId="246" fillId="0" borderId="21" xfId="226" applyFont="1" applyBorder="1" applyAlignment="1">
      <alignment horizontal="center" vertical="center"/>
    </xf>
    <xf numFmtId="182" fontId="246" fillId="0" borderId="21" xfId="165" applyNumberFormat="1" applyFont="1" applyFill="1" applyBorder="1" applyAlignment="1">
      <alignment horizontal="right" vertical="center"/>
    </xf>
    <xf numFmtId="1" fontId="246" fillId="0" borderId="21" xfId="226" applyNumberFormat="1" applyFont="1" applyBorder="1" applyAlignment="1">
      <alignment horizontal="center" vertical="center"/>
    </xf>
    <xf numFmtId="0" fontId="246" fillId="0" borderId="0" xfId="224" applyFont="1" applyAlignment="1">
      <alignment horizontal="center" vertical="center" wrapText="1"/>
    </xf>
    <xf numFmtId="0" fontId="246" fillId="0" borderId="48" xfId="1630" applyNumberFormat="1" applyFont="1" applyFill="1" applyBorder="1" applyAlignment="1">
      <alignment horizontal="center" vertical="center"/>
    </xf>
    <xf numFmtId="49" fontId="246" fillId="0" borderId="48" xfId="224" applyNumberFormat="1" applyFont="1" applyBorder="1" applyAlignment="1">
      <alignment horizontal="left" vertical="center" wrapText="1"/>
    </xf>
    <xf numFmtId="49" fontId="246" fillId="0" borderId="48" xfId="224" applyNumberFormat="1" applyFont="1" applyBorder="1" applyAlignment="1">
      <alignment horizontal="center" vertical="center" wrapText="1"/>
    </xf>
    <xf numFmtId="1" fontId="246" fillId="0" borderId="48" xfId="224" applyNumberFormat="1" applyFont="1" applyBorder="1" applyAlignment="1">
      <alignment horizontal="center" vertical="center" wrapText="1"/>
    </xf>
    <xf numFmtId="1" fontId="246" fillId="0" borderId="9" xfId="224" applyNumberFormat="1" applyFont="1" applyBorder="1" applyAlignment="1">
      <alignment horizontal="center" vertical="center" wrapText="1"/>
    </xf>
    <xf numFmtId="182" fontId="246" fillId="0" borderId="48" xfId="165" applyNumberFormat="1" applyFont="1" applyFill="1" applyBorder="1" applyAlignment="1">
      <alignment horizontal="right" vertical="center" wrapText="1"/>
    </xf>
    <xf numFmtId="0" fontId="246" fillId="0" borderId="0" xfId="1635" applyFont="1"/>
    <xf numFmtId="49" fontId="215" fillId="0" borderId="11" xfId="1630" applyNumberFormat="1" applyFont="1" applyFill="1" applyBorder="1" applyAlignment="1">
      <alignment horizontal="center" vertical="center" wrapText="1"/>
    </xf>
    <xf numFmtId="168" fontId="215" fillId="0" borderId="11" xfId="1630" applyNumberFormat="1" applyFont="1" applyFill="1" applyBorder="1" applyAlignment="1">
      <alignment horizontal="left" vertical="center" wrapText="1"/>
    </xf>
    <xf numFmtId="168" fontId="215" fillId="0" borderId="11" xfId="1630" applyNumberFormat="1" applyFont="1" applyFill="1" applyBorder="1" applyAlignment="1">
      <alignment horizontal="center" vertical="center" wrapText="1"/>
    </xf>
    <xf numFmtId="168" fontId="249" fillId="0" borderId="11" xfId="1630" applyNumberFormat="1" applyFont="1" applyFill="1" applyBorder="1" applyAlignment="1">
      <alignment vertical="center" wrapText="1"/>
    </xf>
    <xf numFmtId="168" fontId="215" fillId="0" borderId="11" xfId="1630" applyNumberFormat="1" applyFont="1" applyFill="1" applyBorder="1" applyAlignment="1">
      <alignment vertical="center" wrapText="1"/>
    </xf>
    <xf numFmtId="182" fontId="215" fillId="0" borderId="11" xfId="165" applyNumberFormat="1" applyFont="1" applyFill="1" applyBorder="1" applyAlignment="1">
      <alignment horizontal="right" vertical="center" wrapText="1"/>
    </xf>
    <xf numFmtId="0" fontId="215" fillId="0" borderId="11" xfId="241" applyNumberFormat="1" applyFont="1" applyFill="1" applyBorder="1" applyAlignment="1">
      <alignment horizontal="center" vertical="center" wrapText="1"/>
    </xf>
    <xf numFmtId="43" fontId="215" fillId="0" borderId="11" xfId="1630" applyFont="1" applyFill="1" applyBorder="1" applyAlignment="1">
      <alignment horizontal="center" vertical="center" wrapText="1"/>
    </xf>
    <xf numFmtId="0" fontId="215" fillId="0" borderId="11" xfId="0" applyFont="1" applyBorder="1" applyAlignment="1">
      <alignment horizontal="center" vertical="center" wrapText="1"/>
    </xf>
    <xf numFmtId="0" fontId="215" fillId="0" borderId="11" xfId="226" applyFont="1" applyBorder="1" applyAlignment="1">
      <alignment horizontal="center" vertical="center" wrapText="1"/>
    </xf>
    <xf numFmtId="1" fontId="246" fillId="0" borderId="11" xfId="224" applyNumberFormat="1" applyFont="1" applyBorder="1" applyAlignment="1">
      <alignment horizontal="center" vertical="center" wrapText="1"/>
    </xf>
    <xf numFmtId="49" fontId="215" fillId="0" borderId="18" xfId="1630" applyNumberFormat="1" applyFont="1" applyFill="1" applyBorder="1" applyAlignment="1">
      <alignment horizontal="center" vertical="center" wrapText="1"/>
    </xf>
    <xf numFmtId="168" fontId="215" fillId="0" borderId="18" xfId="1630" applyNumberFormat="1" applyFont="1" applyFill="1" applyBorder="1" applyAlignment="1">
      <alignment horizontal="left" vertical="center" wrapText="1"/>
    </xf>
    <xf numFmtId="168" fontId="215" fillId="0" borderId="18" xfId="1630" applyNumberFormat="1" applyFont="1" applyFill="1" applyBorder="1" applyAlignment="1">
      <alignment horizontal="center" vertical="center" wrapText="1"/>
    </xf>
    <xf numFmtId="168" fontId="249" fillId="0" borderId="18" xfId="1630" applyNumberFormat="1" applyFont="1" applyFill="1" applyBorder="1" applyAlignment="1">
      <alignment vertical="center" wrapText="1"/>
    </xf>
    <xf numFmtId="168" fontId="215" fillId="0" borderId="18" xfId="1630" applyNumberFormat="1" applyFont="1" applyFill="1" applyBorder="1" applyAlignment="1">
      <alignment vertical="center" wrapText="1"/>
    </xf>
    <xf numFmtId="182" fontId="215" fillId="0" borderId="18" xfId="165" applyNumberFormat="1" applyFont="1" applyFill="1" applyBorder="1" applyAlignment="1">
      <alignment horizontal="right" vertical="center" wrapText="1"/>
    </xf>
    <xf numFmtId="0" fontId="215" fillId="0" borderId="18" xfId="241" applyNumberFormat="1" applyFont="1" applyFill="1" applyBorder="1" applyAlignment="1">
      <alignment horizontal="center" vertical="center" wrapText="1"/>
    </xf>
    <xf numFmtId="43" fontId="215" fillId="0" borderId="18" xfId="1630" applyFont="1" applyFill="1" applyBorder="1" applyAlignment="1">
      <alignment horizontal="center" vertical="center" wrapText="1"/>
    </xf>
    <xf numFmtId="0" fontId="215" fillId="0" borderId="18" xfId="226" applyFont="1" applyBorder="1" applyAlignment="1">
      <alignment horizontal="center" vertical="center" wrapText="1"/>
    </xf>
    <xf numFmtId="182" fontId="215" fillId="0" borderId="18" xfId="226" applyNumberFormat="1" applyFont="1" applyBorder="1" applyAlignment="1">
      <alignment horizontal="center" vertical="center" wrapText="1"/>
    </xf>
    <xf numFmtId="3" fontId="215" fillId="0" borderId="18" xfId="1639" applyNumberFormat="1" applyFont="1" applyBorder="1" applyAlignment="1">
      <alignment horizontal="center" vertical="center" wrapText="1" shrinkToFit="1"/>
    </xf>
    <xf numFmtId="0" fontId="215" fillId="0" borderId="18" xfId="226" applyFont="1" applyBorder="1" applyAlignment="1">
      <alignment horizontal="center"/>
    </xf>
    <xf numFmtId="1" fontId="246" fillId="0" borderId="18" xfId="224" applyNumberFormat="1" applyFont="1" applyBorder="1" applyAlignment="1">
      <alignment horizontal="center" vertical="center" wrapText="1"/>
    </xf>
    <xf numFmtId="0" fontId="215" fillId="0" borderId="17" xfId="226" applyFont="1" applyBorder="1" applyAlignment="1">
      <alignment horizontal="center" vertical="center" wrapText="1"/>
    </xf>
    <xf numFmtId="0" fontId="215" fillId="0" borderId="18" xfId="0" applyFont="1" applyBorder="1" applyAlignment="1">
      <alignment horizontal="center" vertical="center" wrapText="1"/>
    </xf>
    <xf numFmtId="168" fontId="215" fillId="0" borderId="23" xfId="1630" applyNumberFormat="1" applyFont="1" applyFill="1" applyBorder="1" applyAlignment="1">
      <alignment horizontal="left" vertical="center" wrapText="1"/>
    </xf>
    <xf numFmtId="49" fontId="246" fillId="0" borderId="18" xfId="224" applyNumberFormat="1" applyFont="1" applyBorder="1" applyAlignment="1">
      <alignment horizontal="left" vertical="center" wrapText="1"/>
    </xf>
    <xf numFmtId="182" fontId="246" fillId="0" borderId="18" xfId="165" applyNumberFormat="1" applyFont="1" applyFill="1" applyBorder="1" applyAlignment="1">
      <alignment horizontal="right" vertical="center" wrapText="1"/>
    </xf>
    <xf numFmtId="0" fontId="215" fillId="0" borderId="0" xfId="224" applyFont="1" applyAlignment="1">
      <alignment horizontal="center" vertical="center" wrapText="1"/>
    </xf>
    <xf numFmtId="168" fontId="215" fillId="0" borderId="17" xfId="1630" applyNumberFormat="1" applyFont="1" applyFill="1" applyBorder="1" applyAlignment="1">
      <alignment horizontal="left" vertical="center" wrapText="1"/>
    </xf>
    <xf numFmtId="0" fontId="246" fillId="0" borderId="18" xfId="1630" applyNumberFormat="1" applyFont="1" applyFill="1" applyBorder="1" applyAlignment="1">
      <alignment horizontal="center" vertical="center" wrapText="1"/>
    </xf>
    <xf numFmtId="49" fontId="246" fillId="0" borderId="18" xfId="224" applyNumberFormat="1" applyFont="1" applyBorder="1" applyAlignment="1">
      <alignment horizontal="center" vertical="center" wrapText="1"/>
    </xf>
    <xf numFmtId="0" fontId="215" fillId="0" borderId="18" xfId="1630" applyNumberFormat="1" applyFont="1" applyFill="1" applyBorder="1" applyAlignment="1">
      <alignment horizontal="center" vertical="center" wrapText="1"/>
    </xf>
    <xf numFmtId="168" fontId="246" fillId="0" borderId="18" xfId="1630" applyNumberFormat="1" applyFont="1" applyFill="1" applyBorder="1" applyAlignment="1">
      <alignment horizontal="left" vertical="center" wrapText="1"/>
    </xf>
    <xf numFmtId="49" fontId="246" fillId="0" borderId="18" xfId="1630" applyNumberFormat="1" applyFont="1" applyFill="1" applyBorder="1" applyAlignment="1">
      <alignment horizontal="center" vertical="center" wrapText="1"/>
    </xf>
    <xf numFmtId="49" fontId="246" fillId="0" borderId="18" xfId="224" quotePrefix="1" applyNumberFormat="1" applyFont="1" applyBorder="1" applyAlignment="1">
      <alignment horizontal="left" vertical="center" wrapText="1"/>
    </xf>
    <xf numFmtId="49" fontId="246" fillId="0" borderId="18" xfId="224" quotePrefix="1" applyNumberFormat="1" applyFont="1" applyBorder="1" applyAlignment="1">
      <alignment horizontal="center" vertical="center" wrapText="1"/>
    </xf>
    <xf numFmtId="0" fontId="250" fillId="0" borderId="18" xfId="226" applyFont="1" applyBorder="1" applyAlignment="1">
      <alignment horizontal="center"/>
    </xf>
    <xf numFmtId="49" fontId="251" fillId="0" borderId="18" xfId="1639" applyNumberFormat="1" applyFont="1" applyBorder="1" applyAlignment="1">
      <alignment horizontal="center" vertical="center" wrapText="1" shrinkToFit="1"/>
    </xf>
    <xf numFmtId="182" fontId="215" fillId="0" borderId="18" xfId="165" applyNumberFormat="1" applyFont="1" applyFill="1" applyBorder="1" applyAlignment="1">
      <alignment horizontal="right" vertical="center" wrapText="1" shrinkToFit="1"/>
    </xf>
    <xf numFmtId="3" fontId="250" fillId="0" borderId="18" xfId="1639" applyNumberFormat="1" applyFont="1" applyBorder="1" applyAlignment="1">
      <alignment horizontal="center" vertical="center" wrapText="1" shrinkToFit="1"/>
    </xf>
    <xf numFmtId="182" fontId="247" fillId="0" borderId="18" xfId="165" applyNumberFormat="1" applyFont="1" applyFill="1" applyBorder="1" applyAlignment="1">
      <alignment horizontal="right" vertical="center" wrapText="1"/>
    </xf>
    <xf numFmtId="49" fontId="215" fillId="0" borderId="18" xfId="224" quotePrefix="1" applyNumberFormat="1" applyFont="1" applyBorder="1" applyAlignment="1">
      <alignment horizontal="center" vertical="center" wrapText="1"/>
    </xf>
    <xf numFmtId="49" fontId="250" fillId="0" borderId="18" xfId="1639" applyNumberFormat="1" applyFont="1" applyBorder="1" applyAlignment="1">
      <alignment horizontal="center" vertical="center" wrapText="1" shrinkToFit="1"/>
    </xf>
    <xf numFmtId="0" fontId="247" fillId="0" borderId="18" xfId="226" applyFont="1" applyBorder="1" applyAlignment="1">
      <alignment vertical="center" wrapText="1"/>
    </xf>
    <xf numFmtId="182" fontId="246" fillId="0" borderId="18" xfId="165" applyNumberFormat="1" applyFont="1" applyFill="1" applyBorder="1" applyAlignment="1">
      <alignment horizontal="right" vertical="center" wrapText="1" shrinkToFit="1"/>
    </xf>
    <xf numFmtId="49" fontId="215" fillId="0" borderId="19" xfId="1630" applyNumberFormat="1" applyFont="1" applyFill="1" applyBorder="1" applyAlignment="1">
      <alignment horizontal="center" vertical="center" wrapText="1"/>
    </xf>
    <xf numFmtId="168" fontId="215" fillId="0" borderId="19" xfId="1630" applyNumberFormat="1" applyFont="1" applyFill="1" applyBorder="1" applyAlignment="1">
      <alignment horizontal="left" vertical="center" wrapText="1"/>
    </xf>
    <xf numFmtId="168" fontId="215" fillId="0" borderId="19" xfId="1630" applyNumberFormat="1" applyFont="1" applyFill="1" applyBorder="1" applyAlignment="1">
      <alignment horizontal="center" vertical="center" wrapText="1"/>
    </xf>
    <xf numFmtId="168" fontId="215" fillId="0" borderId="19" xfId="1630" applyNumberFormat="1" applyFont="1" applyFill="1" applyBorder="1" applyAlignment="1">
      <alignment vertical="center" wrapText="1"/>
    </xf>
    <xf numFmtId="182" fontId="215" fillId="0" borderId="19" xfId="165" applyNumberFormat="1" applyFont="1" applyFill="1" applyBorder="1" applyAlignment="1">
      <alignment horizontal="right" vertical="center" wrapText="1"/>
    </xf>
    <xf numFmtId="0" fontId="215" fillId="0" borderId="19" xfId="241" applyNumberFormat="1" applyFont="1" applyFill="1" applyBorder="1" applyAlignment="1">
      <alignment horizontal="center" vertical="center" wrapText="1"/>
    </xf>
    <xf numFmtId="43" fontId="215" fillId="0" borderId="19" xfId="1630" applyFont="1" applyFill="1" applyBorder="1" applyAlignment="1">
      <alignment horizontal="center" vertical="center" wrapText="1"/>
    </xf>
    <xf numFmtId="0" fontId="215" fillId="0" borderId="19" xfId="226" applyFont="1" applyBorder="1" applyAlignment="1">
      <alignment horizontal="center" vertical="center" wrapText="1"/>
    </xf>
    <xf numFmtId="0" fontId="215" fillId="0" borderId="0" xfId="1634" applyFont="1"/>
    <xf numFmtId="49" fontId="252" fillId="0" borderId="53" xfId="1634" applyNumberFormat="1" applyFont="1" applyBorder="1" applyAlignment="1">
      <alignment horizontal="center" vertical="center"/>
    </xf>
    <xf numFmtId="0" fontId="246" fillId="0" borderId="53" xfId="1634" applyFont="1" applyBorder="1" applyAlignment="1">
      <alignment vertical="center"/>
    </xf>
    <xf numFmtId="0" fontId="246" fillId="0" borderId="53" xfId="1634" applyFont="1" applyBorder="1" applyAlignment="1">
      <alignment horizontal="center" vertical="center"/>
    </xf>
    <xf numFmtId="182" fontId="246" fillId="0" borderId="53" xfId="165" applyNumberFormat="1" applyFont="1" applyFill="1" applyBorder="1" applyAlignment="1">
      <alignment horizontal="right" vertical="center"/>
    </xf>
    <xf numFmtId="0" fontId="247" fillId="0" borderId="53" xfId="226" applyFont="1" applyBorder="1" applyAlignment="1">
      <alignment horizontal="center"/>
    </xf>
    <xf numFmtId="0" fontId="247" fillId="0" borderId="53" xfId="226" applyFont="1" applyBorder="1" applyAlignment="1"/>
    <xf numFmtId="0" fontId="247" fillId="0" borderId="0" xfId="226" applyFont="1" applyAlignment="1">
      <alignment horizontal="center"/>
    </xf>
    <xf numFmtId="0" fontId="246" fillId="0" borderId="48" xfId="1634" applyFont="1" applyBorder="1" applyAlignment="1">
      <alignment horizontal="center" vertical="center"/>
    </xf>
    <xf numFmtId="49" fontId="246" fillId="0" borderId="48" xfId="1634" applyNumberFormat="1" applyFont="1" applyBorder="1" applyAlignment="1">
      <alignment horizontal="center" vertical="center"/>
    </xf>
    <xf numFmtId="0" fontId="246" fillId="0" borderId="48" xfId="1634" applyFont="1" applyBorder="1" applyAlignment="1">
      <alignment vertical="center"/>
    </xf>
    <xf numFmtId="0" fontId="246" fillId="0" borderId="9" xfId="1634" applyFont="1" applyBorder="1" applyAlignment="1">
      <alignment horizontal="center" vertical="center"/>
    </xf>
    <xf numFmtId="182" fontId="246" fillId="0" borderId="48" xfId="165" applyNumberFormat="1" applyFont="1" applyFill="1" applyBorder="1" applyAlignment="1">
      <alignment horizontal="right" vertical="center"/>
    </xf>
    <xf numFmtId="0" fontId="215" fillId="0" borderId="48" xfId="1634" applyFont="1" applyBorder="1"/>
    <xf numFmtId="49" fontId="215" fillId="0" borderId="48" xfId="1634" applyNumberFormat="1" applyFont="1" applyBorder="1" applyAlignment="1">
      <alignment horizontal="center" vertical="center"/>
    </xf>
    <xf numFmtId="0" fontId="215" fillId="0" borderId="48" xfId="1634" applyFont="1" applyBorder="1" applyAlignment="1">
      <alignment vertical="center"/>
    </xf>
    <xf numFmtId="0" fontId="215" fillId="0" borderId="48" xfId="1634" applyFont="1" applyBorder="1" applyAlignment="1">
      <alignment horizontal="center" vertical="center"/>
    </xf>
    <xf numFmtId="0" fontId="215" fillId="0" borderId="9" xfId="1634" applyFont="1" applyBorder="1" applyAlignment="1">
      <alignment horizontal="center" vertical="center"/>
    </xf>
    <xf numFmtId="182" fontId="215" fillId="0" borderId="48" xfId="165" applyNumberFormat="1" applyFont="1" applyFill="1" applyBorder="1" applyAlignment="1">
      <alignment horizontal="right" vertical="center"/>
    </xf>
    <xf numFmtId="0" fontId="246" fillId="0" borderId="48" xfId="1634" quotePrefix="1" applyFont="1" applyBorder="1" applyAlignment="1">
      <alignment vertical="center"/>
    </xf>
    <xf numFmtId="0" fontId="246" fillId="0" borderId="48" xfId="1634" quotePrefix="1" applyFont="1" applyBorder="1" applyAlignment="1">
      <alignment horizontal="center" vertical="center"/>
    </xf>
    <xf numFmtId="182" fontId="247" fillId="0" borderId="0" xfId="226" applyNumberFormat="1" applyFont="1" applyAlignment="1">
      <alignment horizontal="center"/>
    </xf>
    <xf numFmtId="0" fontId="253" fillId="0" borderId="48" xfId="1634" applyFont="1" applyBorder="1" applyAlignment="1">
      <alignment horizontal="center" vertical="center"/>
    </xf>
    <xf numFmtId="49" fontId="253" fillId="0" borderId="48" xfId="1634" applyNumberFormat="1" applyFont="1" applyBorder="1" applyAlignment="1">
      <alignment horizontal="center" vertical="center"/>
    </xf>
    <xf numFmtId="0" fontId="215" fillId="0" borderId="48" xfId="1634" quotePrefix="1" applyFont="1" applyBorder="1" applyAlignment="1">
      <alignment vertical="center"/>
    </xf>
    <xf numFmtId="0" fontId="215" fillId="0" borderId="48" xfId="1634" quotePrefix="1" applyFont="1" applyBorder="1" applyAlignment="1">
      <alignment horizontal="center" vertical="center"/>
    </xf>
    <xf numFmtId="0" fontId="253" fillId="0" borderId="48" xfId="1634" applyFont="1" applyBorder="1" applyAlignment="1">
      <alignment horizontal="center"/>
    </xf>
    <xf numFmtId="182" fontId="247" fillId="0" borderId="0" xfId="226" applyNumberFormat="1" applyFont="1" applyAlignment="1"/>
    <xf numFmtId="49" fontId="247" fillId="0" borderId="0" xfId="1630" applyNumberFormat="1" applyFont="1" applyFill="1" applyAlignment="1">
      <alignment horizontal="center" vertical="center"/>
    </xf>
    <xf numFmtId="0" fontId="247" fillId="0" borderId="0" xfId="226" applyFont="1" applyAlignment="1">
      <alignment horizontal="left"/>
    </xf>
    <xf numFmtId="182" fontId="247" fillId="0" borderId="0" xfId="165" applyNumberFormat="1" applyFont="1" applyFill="1" applyAlignment="1">
      <alignment horizontal="right"/>
    </xf>
    <xf numFmtId="0" fontId="79" fillId="0" borderId="19" xfId="222" applyFont="1" applyBorder="1" applyAlignment="1">
      <alignment horizontal="left" vertical="center" wrapText="1"/>
    </xf>
    <xf numFmtId="0" fontId="79" fillId="0" borderId="19" xfId="223" applyFont="1" applyBorder="1" applyAlignment="1">
      <alignment horizontal="center" vertical="center" wrapText="1"/>
    </xf>
    <xf numFmtId="0" fontId="79" fillId="0" borderId="19" xfId="222" applyFont="1" applyBorder="1" applyAlignment="1">
      <alignment horizontal="center" vertical="center" wrapText="1"/>
    </xf>
    <xf numFmtId="222" fontId="79" fillId="0" borderId="19" xfId="166" applyNumberFormat="1" applyFont="1" applyFill="1" applyBorder="1" applyAlignment="1">
      <alignment horizontal="center" vertical="center" wrapText="1"/>
    </xf>
    <xf numFmtId="0" fontId="79" fillId="0" borderId="19" xfId="222" applyFont="1" applyBorder="1" applyAlignment="1">
      <alignment vertical="center" wrapText="1"/>
    </xf>
    <xf numFmtId="254" fontId="254" fillId="0" borderId="0" xfId="1639" applyFont="1"/>
    <xf numFmtId="254" fontId="89" fillId="0" borderId="0" xfId="1639" applyFont="1" applyAlignment="1">
      <alignment horizontal="centerContinuous" vertical="center" wrapText="1" shrinkToFit="1"/>
    </xf>
    <xf numFmtId="168" fontId="89" fillId="0" borderId="0" xfId="1640" applyNumberFormat="1" applyFont="1" applyFill="1" applyAlignment="1">
      <alignment horizontal="centerContinuous" vertical="center" wrapText="1" shrinkToFit="1"/>
    </xf>
    <xf numFmtId="254" fontId="89" fillId="0" borderId="0" xfId="1639" applyFont="1" applyAlignment="1">
      <alignment horizontal="left" vertical="center" wrapText="1" shrinkToFit="1"/>
    </xf>
    <xf numFmtId="254" fontId="255" fillId="0" borderId="0" xfId="1639" applyFont="1"/>
    <xf numFmtId="254" fontId="90" fillId="0" borderId="0" xfId="1639" applyFont="1" applyAlignment="1">
      <alignment horizontal="left"/>
    </xf>
    <xf numFmtId="254" fontId="91" fillId="0" borderId="28" xfId="1639" applyFont="1" applyBorder="1" applyAlignment="1">
      <alignment horizontal="center" vertical="center" wrapText="1" shrinkToFit="1"/>
    </xf>
    <xf numFmtId="254" fontId="254" fillId="0" borderId="0" xfId="1639" applyFont="1" applyAlignment="1">
      <alignment horizontal="center"/>
    </xf>
    <xf numFmtId="254" fontId="89" fillId="0" borderId="50" xfId="1639" applyFont="1" applyBorder="1" applyAlignment="1">
      <alignment horizontal="center" vertical="center" wrapText="1"/>
    </xf>
    <xf numFmtId="254" fontId="89" fillId="0" borderId="0" xfId="1639" applyFont="1" applyAlignment="1">
      <alignment horizontal="left" vertical="center" textRotation="90" wrapText="1"/>
    </xf>
    <xf numFmtId="254" fontId="255" fillId="0" borderId="0" xfId="1639" applyFont="1" applyAlignment="1">
      <alignment horizontal="center"/>
    </xf>
    <xf numFmtId="254" fontId="89" fillId="0" borderId="24" xfId="1639" applyFont="1" applyBorder="1" applyAlignment="1">
      <alignment horizontal="center" vertical="center" wrapText="1"/>
    </xf>
    <xf numFmtId="254" fontId="89" fillId="0" borderId="22" xfId="1639" applyFont="1" applyBorder="1" applyAlignment="1">
      <alignment horizontal="center" vertical="center" wrapText="1"/>
    </xf>
    <xf numFmtId="0" fontId="256" fillId="0" borderId="18" xfId="1639" applyNumberFormat="1" applyFont="1" applyBorder="1" applyAlignment="1">
      <alignment horizontal="center" vertical="center" wrapText="1" shrinkToFit="1"/>
    </xf>
    <xf numFmtId="49" fontId="89" fillId="0" borderId="11" xfId="1639" applyNumberFormat="1" applyFont="1" applyBorder="1" applyAlignment="1">
      <alignment horizontal="center" vertical="center" wrapText="1" shrinkToFit="1"/>
    </xf>
    <xf numFmtId="254" fontId="89" fillId="0" borderId="11" xfId="1639" applyFont="1" applyBorder="1" applyAlignment="1">
      <alignment horizontal="left" vertical="center" wrapText="1" shrinkToFit="1"/>
    </xf>
    <xf numFmtId="254" fontId="89" fillId="0" borderId="11" xfId="1639" applyFont="1" applyBorder="1" applyAlignment="1">
      <alignment horizontal="center" vertical="center" wrapText="1" shrinkToFit="1"/>
    </xf>
    <xf numFmtId="181" fontId="89" fillId="0" borderId="11" xfId="165" applyNumberFormat="1" applyFont="1" applyFill="1" applyBorder="1" applyAlignment="1">
      <alignment horizontal="center" vertical="center" wrapText="1" shrinkToFit="1"/>
    </xf>
    <xf numFmtId="3" fontId="89" fillId="0" borderId="11" xfId="1639" applyNumberFormat="1" applyFont="1" applyBorder="1" applyAlignment="1">
      <alignment horizontal="center" vertical="center" wrapText="1" shrinkToFit="1"/>
    </xf>
    <xf numFmtId="254" fontId="89" fillId="0" borderId="11" xfId="1639" applyFont="1" applyBorder="1" applyAlignment="1">
      <alignment horizontal="center" vertical="center" wrapText="1"/>
    </xf>
    <xf numFmtId="3" fontId="89" fillId="0" borderId="0" xfId="1639" applyNumberFormat="1" applyFont="1" applyAlignment="1">
      <alignment horizontal="left" vertical="center" wrapText="1" shrinkToFit="1"/>
    </xf>
    <xf numFmtId="49" fontId="89" fillId="0" borderId="18" xfId="1639" applyNumberFormat="1" applyFont="1" applyBorder="1" applyAlignment="1">
      <alignment horizontal="center" vertical="center" wrapText="1" shrinkToFit="1"/>
    </xf>
    <xf numFmtId="254" fontId="89" fillId="0" borderId="18" xfId="1639" applyFont="1" applyBorder="1" applyAlignment="1">
      <alignment horizontal="left" vertical="center" wrapText="1" shrinkToFit="1"/>
    </xf>
    <xf numFmtId="254" fontId="89" fillId="0" borderId="18" xfId="1639" applyFont="1" applyBorder="1" applyAlignment="1">
      <alignment horizontal="center" vertical="center" wrapText="1" shrinkToFit="1"/>
    </xf>
    <xf numFmtId="223" fontId="89" fillId="0" borderId="18" xfId="1639" applyNumberFormat="1" applyFont="1" applyBorder="1" applyAlignment="1">
      <alignment horizontal="center" vertical="center" wrapText="1" shrinkToFit="1"/>
    </xf>
    <xf numFmtId="3" fontId="89" fillId="0" borderId="18" xfId="1639" applyNumberFormat="1" applyFont="1" applyBorder="1" applyAlignment="1">
      <alignment horizontal="center" vertical="center" wrapText="1" shrinkToFit="1"/>
    </xf>
    <xf numFmtId="3" fontId="89" fillId="0" borderId="0" xfId="1639" applyNumberFormat="1" applyFont="1" applyAlignment="1">
      <alignment vertical="center" wrapText="1" shrinkToFit="1"/>
    </xf>
    <xf numFmtId="0" fontId="90" fillId="0" borderId="18" xfId="1639" applyNumberFormat="1" applyFont="1" applyBorder="1" applyAlignment="1">
      <alignment horizontal="center" vertical="center" wrapText="1" shrinkToFit="1"/>
    </xf>
    <xf numFmtId="0" fontId="90" fillId="0" borderId="18" xfId="1639" applyNumberFormat="1" applyFont="1" applyBorder="1" applyAlignment="1">
      <alignment vertical="center" wrapText="1" shrinkToFit="1"/>
    </xf>
    <xf numFmtId="1" fontId="90" fillId="0" borderId="18" xfId="1639" applyNumberFormat="1" applyFont="1" applyBorder="1" applyAlignment="1">
      <alignment horizontal="center" vertical="center" wrapText="1" shrinkToFit="1"/>
    </xf>
    <xf numFmtId="3" fontId="90" fillId="0" borderId="18" xfId="1639" applyNumberFormat="1" applyFont="1" applyBorder="1" applyAlignment="1">
      <alignment horizontal="center" vertical="center" wrapText="1" shrinkToFit="1"/>
    </xf>
    <xf numFmtId="185" fontId="90" fillId="0" borderId="18" xfId="1639" applyNumberFormat="1" applyFont="1" applyBorder="1" applyAlignment="1">
      <alignment horizontal="center" vertical="center" wrapText="1" shrinkToFit="1"/>
    </xf>
    <xf numFmtId="3" fontId="90" fillId="0" borderId="0" xfId="1639" applyNumberFormat="1" applyFont="1" applyAlignment="1">
      <alignment vertical="center" wrapText="1" shrinkToFit="1"/>
    </xf>
    <xf numFmtId="167" fontId="90" fillId="0" borderId="18" xfId="1641" applyFont="1" applyFill="1" applyBorder="1" applyAlignment="1">
      <alignment horizontal="left" vertical="center" wrapText="1"/>
    </xf>
    <xf numFmtId="223" fontId="90" fillId="0" borderId="18" xfId="1639" applyNumberFormat="1" applyFont="1" applyBorder="1" applyAlignment="1">
      <alignment horizontal="center" vertical="center" wrapText="1" shrinkToFit="1"/>
    </xf>
    <xf numFmtId="254" fontId="255" fillId="0" borderId="18" xfId="1639" applyFont="1" applyBorder="1" applyAlignment="1">
      <alignment vertical="center" wrapText="1"/>
    </xf>
    <xf numFmtId="181" fontId="89" fillId="0" borderId="18" xfId="165" applyNumberFormat="1" applyFont="1" applyFill="1" applyBorder="1" applyAlignment="1">
      <alignment horizontal="center" vertical="center" wrapText="1" shrinkToFit="1"/>
    </xf>
    <xf numFmtId="0" fontId="90" fillId="0" borderId="19" xfId="1639" applyNumberFormat="1" applyFont="1" applyBorder="1" applyAlignment="1">
      <alignment horizontal="center" vertical="center" wrapText="1" shrinkToFit="1"/>
    </xf>
    <xf numFmtId="167" fontId="90" fillId="0" borderId="19" xfId="1641" applyFont="1" applyFill="1" applyBorder="1" applyAlignment="1">
      <alignment horizontal="left" vertical="center" wrapText="1"/>
    </xf>
    <xf numFmtId="1" fontId="90" fillId="0" borderId="19" xfId="1639" applyNumberFormat="1" applyFont="1" applyBorder="1" applyAlignment="1">
      <alignment horizontal="center" vertical="center" wrapText="1" shrinkToFit="1"/>
    </xf>
    <xf numFmtId="3" fontId="90" fillId="0" borderId="19" xfId="1639" applyNumberFormat="1" applyFont="1" applyBorder="1" applyAlignment="1">
      <alignment horizontal="center" vertical="center" wrapText="1" shrinkToFit="1"/>
    </xf>
    <xf numFmtId="185" fontId="90" fillId="0" borderId="19" xfId="1639" applyNumberFormat="1" applyFont="1" applyBorder="1" applyAlignment="1">
      <alignment horizontal="center" vertical="center" wrapText="1" shrinkToFit="1"/>
    </xf>
    <xf numFmtId="254" fontId="254" fillId="0" borderId="0" xfId="1639" applyFont="1" applyAlignment="1">
      <alignment horizontal="left"/>
    </xf>
    <xf numFmtId="254" fontId="255" fillId="0" borderId="53" xfId="1639" applyFont="1" applyBorder="1"/>
    <xf numFmtId="254" fontId="89" fillId="0" borderId="48" xfId="1639" applyFont="1" applyBorder="1"/>
    <xf numFmtId="168" fontId="89" fillId="0" borderId="48" xfId="1640" applyNumberFormat="1" applyFont="1" applyFill="1" applyBorder="1" applyAlignment="1">
      <alignment horizontal="center"/>
    </xf>
    <xf numFmtId="254" fontId="255" fillId="0" borderId="53" xfId="1639" applyFont="1" applyBorder="1" applyAlignment="1">
      <alignment horizontal="center"/>
    </xf>
    <xf numFmtId="254" fontId="255" fillId="0" borderId="0" xfId="1639" applyFont="1" applyAlignment="1">
      <alignment horizontal="left"/>
    </xf>
    <xf numFmtId="254" fontId="90" fillId="0" borderId="48" xfId="1639" applyFont="1" applyBorder="1"/>
    <xf numFmtId="168" fontId="90" fillId="0" borderId="48" xfId="1640" applyNumberFormat="1" applyFont="1" applyFill="1" applyBorder="1" applyAlignment="1">
      <alignment horizontal="center"/>
    </xf>
    <xf numFmtId="168" fontId="255" fillId="0" borderId="0" xfId="1640" applyNumberFormat="1" applyFont="1" applyFill="1" applyAlignment="1">
      <alignment horizontal="center"/>
    </xf>
    <xf numFmtId="0" fontId="213" fillId="0" borderId="0" xfId="1636" applyFont="1" applyAlignment="1">
      <alignment horizontal="centerContinuous" vertical="center"/>
    </xf>
    <xf numFmtId="0" fontId="204" fillId="0" borderId="28" xfId="1636" applyFont="1" applyBorder="1" applyAlignment="1">
      <alignment horizontal="centerContinuous" vertical="center"/>
    </xf>
    <xf numFmtId="0" fontId="213" fillId="0" borderId="48" xfId="1636" applyFont="1" applyBorder="1" applyAlignment="1">
      <alignment horizontal="centerContinuous" vertical="center" wrapText="1"/>
    </xf>
    <xf numFmtId="0" fontId="204" fillId="0" borderId="48" xfId="1636" applyFont="1" applyBorder="1" applyAlignment="1">
      <alignment horizontal="left" vertical="center" wrapText="1"/>
    </xf>
    <xf numFmtId="0" fontId="213" fillId="0" borderId="22" xfId="1636" applyFont="1" applyBorder="1" applyAlignment="1">
      <alignment horizontal="center" vertical="center" wrapText="1"/>
    </xf>
    <xf numFmtId="0" fontId="204" fillId="0" borderId="11" xfId="1636" applyFont="1" applyBorder="1" applyAlignment="1">
      <alignment horizontal="left" vertical="center" wrapText="1"/>
    </xf>
    <xf numFmtId="0" fontId="213" fillId="0" borderId="11" xfId="1636" applyFont="1" applyBorder="1" applyAlignment="1">
      <alignment horizontal="center" vertical="center" wrapText="1"/>
    </xf>
    <xf numFmtId="0" fontId="204" fillId="0" borderId="18" xfId="1636" applyFont="1" applyBorder="1" applyAlignment="1">
      <alignment horizontal="left" vertical="center" wrapText="1"/>
    </xf>
    <xf numFmtId="0" fontId="214" fillId="0" borderId="18" xfId="1638" applyFont="1" applyBorder="1" applyAlignment="1">
      <alignment horizontal="center" vertical="center" wrapText="1"/>
    </xf>
    <xf numFmtId="0" fontId="94" fillId="0" borderId="18" xfId="224" applyFont="1" applyBorder="1" applyAlignment="1">
      <alignment horizontal="center" vertical="center" wrapText="1"/>
    </xf>
    <xf numFmtId="0" fontId="219" fillId="0" borderId="18" xfId="1636" applyFont="1" applyBorder="1" applyAlignment="1">
      <alignment horizontal="center" vertical="center" wrapText="1"/>
    </xf>
    <xf numFmtId="0" fontId="94" fillId="0" borderId="18" xfId="1636" applyFont="1" applyBorder="1" applyAlignment="1">
      <alignment wrapText="1"/>
    </xf>
    <xf numFmtId="0" fontId="22" fillId="0" borderId="53" xfId="1636" applyFont="1" applyBorder="1" applyAlignment="1">
      <alignment horizontal="center"/>
    </xf>
    <xf numFmtId="0" fontId="221" fillId="0" borderId="53" xfId="1636" applyFont="1" applyBorder="1"/>
    <xf numFmtId="0" fontId="22" fillId="0" borderId="0" xfId="1636" applyFont="1" applyAlignment="1">
      <alignment horizontal="center"/>
    </xf>
    <xf numFmtId="0" fontId="221" fillId="0" borderId="0" xfId="1636" applyFont="1"/>
    <xf numFmtId="181" fontId="89" fillId="0" borderId="11" xfId="165" applyNumberFormat="1" applyFont="1" applyFill="1" applyBorder="1" applyAlignment="1">
      <alignment horizontal="center"/>
    </xf>
    <xf numFmtId="181" fontId="89" fillId="0" borderId="19" xfId="165" applyNumberFormat="1" applyFont="1" applyFill="1" applyBorder="1" applyAlignment="1">
      <alignment horizontal="center"/>
    </xf>
    <xf numFmtId="282" fontId="79" fillId="60" borderId="0" xfId="226" applyNumberFormat="1" applyFont="1" applyFill="1" applyAlignment="1"/>
    <xf numFmtId="181" fontId="79" fillId="0" borderId="0" xfId="226" applyNumberFormat="1" applyFont="1" applyAlignment="1"/>
    <xf numFmtId="181" fontId="90" fillId="60" borderId="17" xfId="165" quotePrefix="1" applyNumberFormat="1" applyFont="1" applyFill="1" applyBorder="1" applyAlignment="1">
      <alignment horizontal="center"/>
    </xf>
    <xf numFmtId="168" fontId="90" fillId="60" borderId="48" xfId="1640" applyNumberFormat="1" applyFont="1" applyFill="1" applyBorder="1" applyAlignment="1">
      <alignment horizontal="center"/>
    </xf>
    <xf numFmtId="182" fontId="79" fillId="60" borderId="0" xfId="165" applyNumberFormat="1" applyFont="1" applyFill="1" applyAlignment="1">
      <alignment vertical="center"/>
    </xf>
    <xf numFmtId="0" fontId="91" fillId="0" borderId="18" xfId="222" applyFont="1" applyBorder="1" applyAlignment="1">
      <alignment vertical="center" wrapText="1"/>
    </xf>
    <xf numFmtId="181" fontId="89" fillId="0" borderId="18" xfId="165" applyNumberFormat="1" applyFont="1" applyFill="1" applyBorder="1" applyAlignment="1">
      <alignment horizontal="right"/>
    </xf>
    <xf numFmtId="181" fontId="89" fillId="0" borderId="17" xfId="165" applyNumberFormat="1" applyFont="1" applyFill="1" applyBorder="1" applyAlignment="1">
      <alignment horizontal="center"/>
    </xf>
    <xf numFmtId="181" fontId="89" fillId="0" borderId="23" xfId="165" applyNumberFormat="1" applyFont="1" applyFill="1" applyBorder="1" applyAlignment="1">
      <alignment horizontal="center"/>
    </xf>
    <xf numFmtId="0" fontId="89" fillId="0" borderId="19" xfId="226" applyFont="1" applyBorder="1" applyAlignment="1">
      <alignment horizontal="center"/>
    </xf>
    <xf numFmtId="0" fontId="89" fillId="0" borderId="19" xfId="226" applyFont="1" applyBorder="1" applyAlignment="1"/>
    <xf numFmtId="0" fontId="89" fillId="0" borderId="23" xfId="226" applyFont="1" applyBorder="1" applyAlignment="1"/>
    <xf numFmtId="0" fontId="89" fillId="0" borderId="23" xfId="226" applyFont="1" applyBorder="1" applyAlignment="1">
      <alignment horizontal="center"/>
    </xf>
    <xf numFmtId="222" fontId="91" fillId="0" borderId="11" xfId="166" applyNumberFormat="1" applyFont="1" applyFill="1" applyBorder="1" applyAlignment="1">
      <alignment horizontal="center" vertical="center" wrapText="1"/>
    </xf>
    <xf numFmtId="185" fontId="234" fillId="0" borderId="0" xfId="221" applyNumberFormat="1" applyFont="1" applyAlignment="1">
      <alignment horizontal="center" vertical="center"/>
    </xf>
    <xf numFmtId="3" fontId="234" fillId="0" borderId="0" xfId="221" applyNumberFormat="1" applyFont="1" applyAlignment="1">
      <alignment horizontal="center" vertical="center"/>
    </xf>
    <xf numFmtId="0" fontId="234" fillId="0" borderId="0" xfId="221" applyFont="1" applyAlignment="1">
      <alignment vertical="center"/>
    </xf>
    <xf numFmtId="0" fontId="234" fillId="0" borderId="0" xfId="221" applyFont="1" applyAlignment="1">
      <alignment horizontal="center" vertical="center"/>
    </xf>
    <xf numFmtId="0" fontId="235" fillId="0" borderId="0" xfId="221" applyFont="1" applyAlignment="1">
      <alignment vertical="center"/>
    </xf>
    <xf numFmtId="0" fontId="236" fillId="0" borderId="0" xfId="221" applyFont="1" applyAlignment="1">
      <alignment horizontal="centerContinuous" vertical="center"/>
    </xf>
    <xf numFmtId="0" fontId="234" fillId="0" borderId="0" xfId="221" applyFont="1" applyAlignment="1">
      <alignment horizontal="centerContinuous" vertical="center"/>
    </xf>
    <xf numFmtId="0" fontId="235" fillId="0" borderId="0" xfId="221" applyFont="1" applyAlignment="1">
      <alignment horizontal="centerContinuous" vertical="center"/>
    </xf>
    <xf numFmtId="3" fontId="237" fillId="0" borderId="0" xfId="221" applyNumberFormat="1" applyFont="1" applyAlignment="1">
      <alignment horizontal="center" vertical="center"/>
    </xf>
    <xf numFmtId="0" fontId="237" fillId="0" borderId="0" xfId="221" applyFont="1" applyAlignment="1">
      <alignment horizontal="left" vertical="center"/>
    </xf>
    <xf numFmtId="0" fontId="237" fillId="0" borderId="0" xfId="221" applyFont="1" applyAlignment="1">
      <alignment horizontal="center" vertical="center"/>
    </xf>
    <xf numFmtId="185" fontId="237" fillId="0" borderId="0" xfId="221" applyNumberFormat="1" applyFont="1" applyAlignment="1">
      <alignment horizontal="center"/>
    </xf>
    <xf numFmtId="3" fontId="237" fillId="0" borderId="0" xfId="221" applyNumberFormat="1" applyFont="1" applyAlignment="1">
      <alignment horizontal="center"/>
    </xf>
    <xf numFmtId="3" fontId="237" fillId="0" borderId="0" xfId="221" applyNumberFormat="1" applyFont="1"/>
    <xf numFmtId="0" fontId="238" fillId="0" borderId="0" xfId="221" applyFont="1"/>
    <xf numFmtId="0" fontId="237" fillId="0" borderId="0" xfId="221" applyFont="1"/>
    <xf numFmtId="3" fontId="239" fillId="0" borderId="9" xfId="0" applyNumberFormat="1" applyFont="1" applyBorder="1" applyAlignment="1">
      <alignment horizontal="center" vertical="center" wrapText="1"/>
    </xf>
    <xf numFmtId="0" fontId="239" fillId="0" borderId="9" xfId="0" applyFont="1" applyBorder="1" applyAlignment="1">
      <alignment horizontal="centerContinuous" vertical="center" wrapText="1"/>
    </xf>
    <xf numFmtId="0" fontId="239" fillId="0" borderId="48" xfId="0" applyFont="1" applyBorder="1" applyAlignment="1">
      <alignment horizontal="centerContinuous" vertical="center" wrapText="1"/>
    </xf>
    <xf numFmtId="4" fontId="239" fillId="0" borderId="9" xfId="0" applyNumberFormat="1" applyFont="1" applyBorder="1" applyAlignment="1">
      <alignment horizontal="center" vertical="center" wrapText="1"/>
    </xf>
    <xf numFmtId="4" fontId="239" fillId="0" borderId="48" xfId="0" applyNumberFormat="1" applyFont="1" applyBorder="1" applyAlignment="1">
      <alignment horizontal="center" vertical="center" wrapText="1"/>
    </xf>
    <xf numFmtId="3" fontId="239" fillId="0" borderId="48" xfId="0" applyNumberFormat="1" applyFont="1" applyBorder="1" applyAlignment="1">
      <alignment horizontal="center" vertical="center" wrapText="1"/>
    </xf>
    <xf numFmtId="3" fontId="240" fillId="0" borderId="48" xfId="0" applyNumberFormat="1" applyFont="1" applyBorder="1" applyAlignment="1">
      <alignment horizontal="center" vertical="center" wrapText="1"/>
    </xf>
    <xf numFmtId="3" fontId="239" fillId="0" borderId="48" xfId="0" applyNumberFormat="1" applyFont="1" applyBorder="1" applyAlignment="1">
      <alignment horizontal="left" vertical="center"/>
    </xf>
    <xf numFmtId="3" fontId="239" fillId="0" borderId="48" xfId="1631" applyNumberFormat="1" applyFont="1" applyBorder="1" applyAlignment="1">
      <alignment horizontal="left" vertical="center"/>
    </xf>
    <xf numFmtId="0" fontId="239" fillId="0" borderId="48" xfId="0" applyFont="1" applyBorder="1" applyAlignment="1">
      <alignment horizontal="center" vertical="center" wrapText="1"/>
    </xf>
    <xf numFmtId="3" fontId="242" fillId="0" borderId="48" xfId="0" applyNumberFormat="1" applyFont="1" applyBorder="1" applyAlignment="1">
      <alignment horizontal="center" vertical="center" wrapText="1"/>
    </xf>
    <xf numFmtId="2" fontId="242" fillId="0" borderId="48" xfId="326" quotePrefix="1" applyNumberFormat="1" applyFont="1" applyBorder="1" applyAlignment="1">
      <alignment horizontal="left" vertical="center" wrapText="1"/>
    </xf>
    <xf numFmtId="0" fontId="242" fillId="0" borderId="48" xfId="1632" applyFont="1" applyBorder="1" applyAlignment="1">
      <alignment horizontal="center" vertical="center" wrapText="1"/>
    </xf>
    <xf numFmtId="281" fontId="244" fillId="0" borderId="48" xfId="221" applyNumberFormat="1" applyFont="1" applyBorder="1" applyAlignment="1">
      <alignment vertical="center"/>
    </xf>
    <xf numFmtId="0" fontId="244" fillId="0" borderId="48" xfId="221" applyFont="1" applyBorder="1"/>
    <xf numFmtId="183" fontId="244" fillId="0" borderId="48" xfId="221" applyNumberFormat="1" applyFont="1" applyBorder="1"/>
    <xf numFmtId="0" fontId="244" fillId="0" borderId="0" xfId="221" applyFont="1"/>
    <xf numFmtId="0" fontId="241" fillId="0" borderId="48" xfId="1632" applyFont="1" applyBorder="1" applyAlignment="1">
      <alignment horizontal="center" vertical="center" wrapText="1"/>
    </xf>
    <xf numFmtId="3" fontId="243" fillId="0" borderId="48" xfId="0" applyNumberFormat="1" applyFont="1" applyBorder="1" applyAlignment="1">
      <alignment horizontal="center" vertical="center" wrapText="1"/>
    </xf>
    <xf numFmtId="2" fontId="243" fillId="0" borderId="48" xfId="326" quotePrefix="1" applyNumberFormat="1" applyFont="1" applyBorder="1" applyAlignment="1">
      <alignment horizontal="left" vertical="center" wrapText="1"/>
    </xf>
    <xf numFmtId="0" fontId="243" fillId="0" borderId="48" xfId="1632" applyFont="1" applyBorder="1" applyAlignment="1">
      <alignment horizontal="center" vertical="center" wrapText="1"/>
    </xf>
    <xf numFmtId="4" fontId="243" fillId="0" borderId="48" xfId="0" applyNumberFormat="1" applyFont="1" applyBorder="1" applyAlignment="1">
      <alignment horizontal="center" vertical="center" wrapText="1"/>
    </xf>
    <xf numFmtId="183" fontId="243" fillId="0" borderId="48" xfId="0" applyNumberFormat="1" applyFont="1" applyBorder="1" applyAlignment="1">
      <alignment horizontal="center" vertical="center" wrapText="1"/>
    </xf>
    <xf numFmtId="3" fontId="90" fillId="0" borderId="48" xfId="0" applyNumberFormat="1" applyFont="1" applyBorder="1" applyAlignment="1">
      <alignment horizontal="center" vertical="center" wrapText="1"/>
    </xf>
    <xf numFmtId="2" fontId="90" fillId="0" borderId="48" xfId="326" quotePrefix="1" applyNumberFormat="1" applyFont="1" applyBorder="1" applyAlignment="1">
      <alignment horizontal="left" vertical="center" wrapText="1"/>
    </xf>
    <xf numFmtId="0" fontId="90" fillId="0" borderId="48" xfId="1632" applyFont="1" applyBorder="1" applyAlignment="1">
      <alignment horizontal="center" vertical="center" wrapText="1"/>
    </xf>
    <xf numFmtId="166" fontId="89" fillId="0" borderId="48" xfId="165" applyFont="1" applyFill="1" applyBorder="1" applyAlignment="1">
      <alignment horizontal="center" vertical="center" wrapText="1"/>
    </xf>
    <xf numFmtId="0" fontId="94" fillId="0" borderId="0" xfId="221" applyFont="1"/>
    <xf numFmtId="281" fontId="94" fillId="0" borderId="48" xfId="221" applyNumberFormat="1" applyFont="1" applyBorder="1" applyAlignment="1">
      <alignment vertical="center"/>
    </xf>
    <xf numFmtId="2" fontId="243" fillId="0" borderId="48" xfId="326" quotePrefix="1" applyNumberFormat="1" applyFont="1" applyBorder="1" applyAlignment="1">
      <alignment horizontal="left" vertical="center"/>
    </xf>
    <xf numFmtId="3" fontId="94" fillId="0" borderId="0" xfId="221" applyNumberFormat="1" applyFont="1" applyAlignment="1">
      <alignment horizontal="center" vertical="center"/>
    </xf>
    <xf numFmtId="0" fontId="94" fillId="0" borderId="0" xfId="221" applyFont="1" applyAlignment="1">
      <alignment horizontal="left" vertical="center"/>
    </xf>
    <xf numFmtId="0" fontId="94" fillId="0" borderId="0" xfId="221" applyFont="1" applyAlignment="1">
      <alignment horizontal="center" vertical="center"/>
    </xf>
    <xf numFmtId="185" fontId="94" fillId="0" borderId="0" xfId="221" applyNumberFormat="1" applyFont="1" applyAlignment="1">
      <alignment horizontal="center"/>
    </xf>
    <xf numFmtId="3" fontId="94" fillId="0" borderId="0" xfId="221" applyNumberFormat="1" applyFont="1" applyAlignment="1">
      <alignment horizontal="center"/>
    </xf>
    <xf numFmtId="3" fontId="94" fillId="0" borderId="0" xfId="221" applyNumberFormat="1" applyFont="1"/>
    <xf numFmtId="0" fontId="205" fillId="0" borderId="0" xfId="221" applyFont="1"/>
    <xf numFmtId="0" fontId="242" fillId="0" borderId="49" xfId="1632" applyFont="1" applyBorder="1" applyAlignment="1">
      <alignment horizontal="center" vertical="top" wrapText="1"/>
    </xf>
    <xf numFmtId="0" fontId="242" fillId="0" borderId="21" xfId="1632" applyFont="1" applyBorder="1" applyAlignment="1">
      <alignment horizontal="center" vertical="top" wrapText="1"/>
    </xf>
    <xf numFmtId="0" fontId="242" fillId="0" borderId="22" xfId="1632" applyFont="1" applyBorder="1" applyAlignment="1">
      <alignment horizontal="center" vertical="top" wrapText="1"/>
    </xf>
    <xf numFmtId="0" fontId="233" fillId="0" borderId="0" xfId="221" applyFont="1" applyAlignment="1">
      <alignment horizontal="center" vertical="center"/>
    </xf>
    <xf numFmtId="0" fontId="236" fillId="0" borderId="0" xfId="221" applyFont="1" applyAlignment="1">
      <alignment horizontal="center" vertical="center"/>
    </xf>
    <xf numFmtId="3" fontId="239" fillId="0" borderId="9" xfId="0" applyNumberFormat="1" applyFont="1" applyBorder="1" applyAlignment="1">
      <alignment horizontal="center" vertical="center" wrapText="1"/>
    </xf>
    <xf numFmtId="3" fontId="239" fillId="0" borderId="55" xfId="0" applyNumberFormat="1" applyFont="1" applyBorder="1" applyAlignment="1">
      <alignment horizontal="center" vertical="center" wrapText="1"/>
    </xf>
    <xf numFmtId="3" fontId="239" fillId="0" borderId="50" xfId="0" applyNumberFormat="1" applyFont="1" applyBorder="1" applyAlignment="1">
      <alignment horizontal="center" vertical="center" wrapText="1"/>
    </xf>
    <xf numFmtId="3" fontId="239" fillId="0" borderId="51" xfId="0" applyNumberFormat="1" applyFont="1" applyBorder="1" applyAlignment="1">
      <alignment horizontal="center" vertical="center" wrapText="1"/>
    </xf>
    <xf numFmtId="0" fontId="239" fillId="0" borderId="9" xfId="0" applyFont="1" applyBorder="1" applyAlignment="1">
      <alignment horizontal="center" vertical="center" wrapText="1"/>
    </xf>
    <xf numFmtId="4" fontId="239" fillId="0" borderId="9" xfId="0" applyNumberFormat="1" applyFont="1" applyBorder="1" applyAlignment="1">
      <alignment horizontal="center" vertical="center" wrapText="1"/>
    </xf>
    <xf numFmtId="4" fontId="239" fillId="0" borderId="48" xfId="0" applyNumberFormat="1" applyFont="1" applyBorder="1" applyAlignment="1">
      <alignment horizontal="center" vertical="center" wrapText="1"/>
    </xf>
    <xf numFmtId="3" fontId="239" fillId="0" borderId="48" xfId="0" applyNumberFormat="1" applyFont="1" applyBorder="1" applyAlignment="1">
      <alignment horizontal="center" vertical="center" wrapText="1"/>
    </xf>
    <xf numFmtId="0" fontId="217" fillId="0" borderId="0" xfId="221" applyFont="1" applyAlignment="1">
      <alignment horizontal="center" vertical="center"/>
    </xf>
    <xf numFmtId="0" fontId="89" fillId="0" borderId="55" xfId="226" applyFont="1" applyBorder="1" applyAlignment="1">
      <alignment horizontal="center" vertical="center"/>
    </xf>
    <xf numFmtId="0" fontId="89" fillId="0" borderId="50" xfId="226" applyFont="1" applyBorder="1" applyAlignment="1">
      <alignment horizontal="center" vertical="center"/>
    </xf>
    <xf numFmtId="0" fontId="246" fillId="0" borderId="0" xfId="225" applyFont="1" applyAlignment="1">
      <alignment horizontal="center" vertical="center"/>
    </xf>
    <xf numFmtId="0" fontId="246" fillId="0" borderId="0" xfId="225" applyFont="1" applyAlignment="1">
      <alignment vertical="center"/>
    </xf>
    <xf numFmtId="0" fontId="246" fillId="0" borderId="49" xfId="226" applyFont="1" applyBorder="1" applyAlignment="1">
      <alignment horizontal="center" vertical="center"/>
    </xf>
    <xf numFmtId="0" fontId="246" fillId="0" borderId="22" xfId="226" applyFont="1" applyBorder="1" applyAlignment="1">
      <alignment horizontal="center" vertical="center"/>
    </xf>
    <xf numFmtId="49" fontId="246" fillId="0" borderId="49" xfId="1630" applyNumberFormat="1" applyFont="1" applyFill="1" applyBorder="1" applyAlignment="1">
      <alignment horizontal="center" vertical="center"/>
    </xf>
    <xf numFmtId="49" fontId="246" fillId="0" borderId="22" xfId="1630" applyNumberFormat="1" applyFont="1" applyFill="1" applyBorder="1" applyAlignment="1">
      <alignment horizontal="center" vertical="center"/>
    </xf>
    <xf numFmtId="182" fontId="246" fillId="0" borderId="48" xfId="165" applyNumberFormat="1" applyFont="1" applyFill="1" applyBorder="1" applyAlignment="1">
      <alignment horizontal="right" vertical="center" textRotation="90"/>
    </xf>
    <xf numFmtId="0" fontId="246" fillId="0" borderId="48" xfId="226" applyFont="1" applyBorder="1" applyAlignment="1">
      <alignment horizontal="center" vertical="center" wrapText="1"/>
    </xf>
    <xf numFmtId="0" fontId="246" fillId="0" borderId="54" xfId="226" applyFont="1" applyBorder="1" applyAlignment="1">
      <alignment horizontal="center" vertical="center"/>
    </xf>
    <xf numFmtId="0" fontId="246" fillId="0" borderId="57" xfId="226" applyFont="1" applyBorder="1" applyAlignment="1">
      <alignment horizontal="center" vertical="center"/>
    </xf>
    <xf numFmtId="0" fontId="246" fillId="0" borderId="55" xfId="1635" applyFont="1" applyBorder="1" applyAlignment="1">
      <alignment horizontal="center" vertical="center"/>
    </xf>
    <xf numFmtId="0" fontId="246" fillId="0" borderId="50" xfId="1635" applyFont="1" applyBorder="1" applyAlignment="1">
      <alignment horizontal="center" vertical="center"/>
    </xf>
    <xf numFmtId="0" fontId="246" fillId="0" borderId="51" xfId="1635" applyFont="1" applyBorder="1" applyAlignment="1">
      <alignment horizontal="center" vertical="center"/>
    </xf>
    <xf numFmtId="0" fontId="246" fillId="0" borderId="49" xfId="226" applyFont="1" applyBorder="1" applyAlignment="1">
      <alignment horizontal="center" vertical="center" wrapText="1"/>
    </xf>
    <xf numFmtId="0" fontId="91" fillId="0" borderId="28" xfId="222" applyFont="1" applyBorder="1" applyAlignment="1">
      <alignment horizontal="center" vertical="center"/>
    </xf>
    <xf numFmtId="0" fontId="91" fillId="0" borderId="9" xfId="222" applyFont="1" applyBorder="1" applyAlignment="1">
      <alignment horizontal="center" vertical="center"/>
    </xf>
    <xf numFmtId="0" fontId="91" fillId="0" borderId="15" xfId="222" applyFont="1" applyBorder="1" applyAlignment="1">
      <alignment horizontal="center" vertical="center"/>
    </xf>
    <xf numFmtId="0" fontId="91" fillId="0" borderId="7" xfId="222" applyFont="1" applyBorder="1" applyAlignment="1">
      <alignment horizontal="center" vertical="center"/>
    </xf>
    <xf numFmtId="0" fontId="91" fillId="0" borderId="50" xfId="222" applyFont="1" applyBorder="1" applyAlignment="1">
      <alignment horizontal="center" vertical="center"/>
    </xf>
    <xf numFmtId="254" fontId="89" fillId="0" borderId="48" xfId="1639" applyFont="1" applyBorder="1" applyAlignment="1">
      <alignment horizontal="center" vertical="center" textRotation="90" wrapText="1"/>
    </xf>
    <xf numFmtId="254" fontId="91" fillId="0" borderId="28" xfId="1639" applyFont="1" applyBorder="1" applyAlignment="1">
      <alignment horizontal="center" vertical="center" wrapText="1" shrinkToFit="1"/>
    </xf>
    <xf numFmtId="254" fontId="89" fillId="0" borderId="49" xfId="1639" applyFont="1" applyBorder="1" applyAlignment="1">
      <alignment horizontal="center" vertical="center" wrapText="1"/>
    </xf>
    <xf numFmtId="254" fontId="89" fillId="0" borderId="22" xfId="1639" applyFont="1" applyBorder="1" applyAlignment="1">
      <alignment horizontal="center" vertical="center" wrapText="1"/>
    </xf>
    <xf numFmtId="254" fontId="89" fillId="0" borderId="54" xfId="1639" applyFont="1" applyBorder="1" applyAlignment="1">
      <alignment horizontal="center" vertical="center" wrapText="1"/>
    </xf>
    <xf numFmtId="254" fontId="89" fillId="0" borderId="57" xfId="1639" applyFont="1" applyBorder="1" applyAlignment="1">
      <alignment horizontal="center" vertical="center" wrapText="1"/>
    </xf>
    <xf numFmtId="254" fontId="89" fillId="0" borderId="52" xfId="1639" applyFont="1" applyBorder="1" applyAlignment="1">
      <alignment horizontal="center" vertical="center" wrapText="1"/>
    </xf>
    <xf numFmtId="254" fontId="89" fillId="0" borderId="56" xfId="1639" applyFont="1" applyBorder="1" applyAlignment="1">
      <alignment horizontal="center" vertical="center" wrapText="1"/>
    </xf>
    <xf numFmtId="168" fontId="89" fillId="0" borderId="49" xfId="1640" applyNumberFormat="1" applyFont="1" applyFill="1" applyBorder="1" applyAlignment="1">
      <alignment horizontal="center" vertical="center" wrapText="1"/>
    </xf>
    <xf numFmtId="168" fontId="89" fillId="0" borderId="22" xfId="1640" applyNumberFormat="1" applyFont="1" applyFill="1" applyBorder="1" applyAlignment="1">
      <alignment horizontal="center" vertical="center" wrapText="1"/>
    </xf>
    <xf numFmtId="254" fontId="89" fillId="0" borderId="50" xfId="1639" applyFont="1" applyBorder="1" applyAlignment="1">
      <alignment horizontal="center" vertical="center" wrapText="1"/>
    </xf>
    <xf numFmtId="254" fontId="89" fillId="0" borderId="51" xfId="1639" applyFont="1" applyBorder="1" applyAlignment="1">
      <alignment horizontal="center" vertical="center" wrapText="1"/>
    </xf>
    <xf numFmtId="254" fontId="89" fillId="0" borderId="55" xfId="1639" applyFont="1" applyBorder="1" applyAlignment="1">
      <alignment horizontal="center" vertical="center" wrapText="1"/>
    </xf>
    <xf numFmtId="0" fontId="94" fillId="0" borderId="18" xfId="1636" applyFont="1" applyBorder="1" applyAlignment="1">
      <alignment horizontal="center" vertical="center" wrapText="1"/>
    </xf>
    <xf numFmtId="0" fontId="204" fillId="0" borderId="48" xfId="1636" applyFont="1" applyBorder="1" applyAlignment="1">
      <alignment horizontal="center" wrapText="1"/>
    </xf>
    <xf numFmtId="0" fontId="204" fillId="0" borderId="48" xfId="1636" applyFont="1" applyBorder="1" applyAlignment="1">
      <alignment horizontal="center" vertical="center" wrapText="1"/>
    </xf>
    <xf numFmtId="0" fontId="204" fillId="0" borderId="49" xfId="1636" applyFont="1" applyBorder="1" applyAlignment="1">
      <alignment horizontal="center" vertical="center" wrapText="1"/>
    </xf>
    <xf numFmtId="0" fontId="204" fillId="0" borderId="22" xfId="1636" applyFont="1" applyBorder="1" applyAlignment="1">
      <alignment horizontal="center" vertical="center" wrapText="1"/>
    </xf>
    <xf numFmtId="0" fontId="204" fillId="0" borderId="51" xfId="1636" applyFont="1" applyBorder="1" applyAlignment="1">
      <alignment horizontal="center" vertical="center" wrapText="1"/>
    </xf>
    <xf numFmtId="0" fontId="204" fillId="0" borderId="48" xfId="0" applyFont="1" applyBorder="1" applyAlignment="1">
      <alignment horizontal="center" vertical="center" wrapText="1"/>
    </xf>
    <xf numFmtId="0" fontId="91" fillId="0" borderId="48" xfId="0" applyFont="1" applyBorder="1" applyAlignment="1">
      <alignment horizontal="center" vertical="center" wrapText="1"/>
    </xf>
    <xf numFmtId="0" fontId="79" fillId="0" borderId="48" xfId="0" applyFont="1" applyBorder="1" applyAlignment="1">
      <alignment horizontal="center" vertical="center"/>
    </xf>
    <xf numFmtId="0" fontId="79" fillId="0" borderId="49" xfId="0" applyFont="1" applyBorder="1" applyAlignment="1">
      <alignment horizontal="center" vertical="center"/>
    </xf>
    <xf numFmtId="0" fontId="79" fillId="0" borderId="22" xfId="0" applyFont="1" applyBorder="1" applyAlignment="1">
      <alignment horizontal="center" vertical="center"/>
    </xf>
    <xf numFmtId="0" fontId="245" fillId="0" borderId="18" xfId="0" applyFont="1" applyBorder="1" applyAlignment="1">
      <alignment horizontal="center" vertical="center"/>
    </xf>
    <xf numFmtId="0" fontId="245" fillId="0" borderId="18" xfId="0" applyFont="1" applyBorder="1" applyAlignment="1">
      <alignment horizontal="left" vertical="center"/>
    </xf>
    <xf numFmtId="0" fontId="79" fillId="21" borderId="0" xfId="226" applyFont="1" applyFill="1" applyAlignment="1"/>
    <xf numFmtId="0" fontId="90" fillId="21" borderId="17" xfId="226" applyFont="1" applyFill="1" applyBorder="1" applyAlignment="1">
      <alignment horizontal="center"/>
    </xf>
    <xf numFmtId="0" fontId="90" fillId="21" borderId="18" xfId="226" applyFont="1" applyFill="1" applyBorder="1" applyAlignment="1">
      <alignment horizontal="left"/>
    </xf>
    <xf numFmtId="0" fontId="90" fillId="21" borderId="18" xfId="226" applyFont="1" applyFill="1" applyBorder="1" applyAlignment="1">
      <alignment horizontal="center"/>
    </xf>
    <xf numFmtId="0" fontId="90" fillId="21" borderId="23" xfId="226" applyFont="1" applyFill="1" applyBorder="1" applyAlignment="1">
      <alignment horizontal="center"/>
    </xf>
    <xf numFmtId="181" fontId="90" fillId="21" borderId="18" xfId="165" applyNumberFormat="1" applyFont="1" applyFill="1" applyBorder="1" applyAlignment="1">
      <alignment horizontal="center"/>
    </xf>
    <xf numFmtId="223" fontId="89" fillId="0" borderId="18" xfId="226" applyNumberFormat="1" applyFont="1" applyFill="1" applyBorder="1" applyAlignment="1">
      <alignment horizontal="right"/>
    </xf>
    <xf numFmtId="0" fontId="213" fillId="0" borderId="18" xfId="1636" applyFont="1" applyFill="1" applyBorder="1" applyAlignment="1">
      <alignment horizontal="center" vertical="center" wrapText="1"/>
    </xf>
    <xf numFmtId="0" fontId="204" fillId="0" borderId="0" xfId="1636" applyFont="1" applyFill="1" applyAlignment="1">
      <alignment horizontal="centerContinuous" vertical="center"/>
    </xf>
    <xf numFmtId="0" fontId="204" fillId="0" borderId="48" xfId="1636" applyFont="1" applyFill="1" applyBorder="1" applyAlignment="1">
      <alignment horizontal="centerContinuous" vertical="center" wrapText="1"/>
    </xf>
    <xf numFmtId="0" fontId="204" fillId="0" borderId="22" xfId="1636" applyFont="1" applyFill="1" applyBorder="1" applyAlignment="1">
      <alignment horizontal="center" vertical="center" wrapText="1"/>
    </xf>
    <xf numFmtId="0" fontId="204" fillId="0" borderId="48" xfId="1636" applyFont="1" applyFill="1" applyBorder="1" applyAlignment="1">
      <alignment horizontal="center" vertical="center" wrapText="1"/>
    </xf>
    <xf numFmtId="0" fontId="204" fillId="0" borderId="11" xfId="1636" applyFont="1" applyFill="1" applyBorder="1" applyAlignment="1">
      <alignment horizontal="center" vertical="center" wrapText="1"/>
    </xf>
    <xf numFmtId="0" fontId="22" fillId="0" borderId="53" xfId="1636" applyFont="1" applyFill="1" applyBorder="1"/>
    <xf numFmtId="0" fontId="22" fillId="0" borderId="0" xfId="1636" applyFont="1" applyFill="1"/>
    <xf numFmtId="0" fontId="91" fillId="0" borderId="28" xfId="222" applyFont="1" applyFill="1" applyBorder="1" applyAlignment="1">
      <alignment horizontal="center" vertical="center"/>
    </xf>
    <xf numFmtId="0" fontId="91" fillId="0" borderId="9" xfId="222" applyFont="1" applyFill="1" applyBorder="1" applyAlignment="1">
      <alignment horizontal="center" vertical="center" wrapText="1"/>
    </xf>
    <xf numFmtId="0" fontId="79" fillId="0" borderId="49" xfId="222" applyFont="1" applyFill="1" applyBorder="1" applyAlignment="1">
      <alignment horizontal="center" vertical="center"/>
    </xf>
    <xf numFmtId="0" fontId="91" fillId="0" borderId="0" xfId="222" applyFont="1" applyFill="1" applyAlignment="1">
      <alignment horizontal="center" vertical="center"/>
    </xf>
    <xf numFmtId="0" fontId="204" fillId="0" borderId="0" xfId="226" applyFont="1" applyFill="1" applyAlignment="1">
      <alignment horizontal="centerContinuous" vertical="center"/>
    </xf>
    <xf numFmtId="3" fontId="204" fillId="0" borderId="0" xfId="226" applyNumberFormat="1" applyFont="1" applyFill="1" applyAlignment="1">
      <alignment horizontal="centerContinuous" vertical="center" wrapText="1"/>
    </xf>
    <xf numFmtId="0" fontId="204" fillId="0" borderId="0" xfId="226" applyFont="1" applyFill="1" applyAlignment="1">
      <alignment horizontal="centerContinuous" vertical="center" wrapText="1"/>
    </xf>
    <xf numFmtId="0" fontId="89" fillId="0" borderId="51" xfId="226" applyFont="1" applyFill="1" applyBorder="1" applyAlignment="1">
      <alignment horizontal="center" vertical="center"/>
    </xf>
    <xf numFmtId="0" fontId="216" fillId="0" borderId="49" xfId="226" applyFont="1" applyFill="1" applyBorder="1" applyAlignment="1">
      <alignment horizontal="center"/>
    </xf>
    <xf numFmtId="0" fontId="216" fillId="0" borderId="21" xfId="226" applyFont="1" applyFill="1" applyBorder="1" applyAlignment="1">
      <alignment horizontal="center" vertical="center" wrapText="1"/>
    </xf>
    <xf numFmtId="0" fontId="216" fillId="0" borderId="21" xfId="226" applyFont="1" applyFill="1" applyBorder="1" applyAlignment="1">
      <alignment horizontal="center" vertical="center"/>
    </xf>
    <xf numFmtId="0" fontId="89" fillId="0" borderId="48" xfId="226" applyFont="1" applyFill="1" applyBorder="1" applyAlignment="1">
      <alignment horizontal="center"/>
    </xf>
    <xf numFmtId="223" fontId="90" fillId="0" borderId="17" xfId="226" applyNumberFormat="1" applyFont="1" applyFill="1" applyBorder="1" applyAlignment="1">
      <alignment horizontal="center"/>
    </xf>
    <xf numFmtId="223" fontId="90" fillId="0" borderId="18" xfId="226" applyNumberFormat="1" applyFont="1" applyFill="1" applyBorder="1" applyAlignment="1">
      <alignment horizontal="center"/>
    </xf>
    <xf numFmtId="182" fontId="90" fillId="0" borderId="18" xfId="226" applyNumberFormat="1" applyFont="1" applyFill="1" applyBorder="1" applyAlignment="1">
      <alignment horizontal="center"/>
    </xf>
    <xf numFmtId="182" fontId="90" fillId="0" borderId="18" xfId="226" quotePrefix="1" applyNumberFormat="1" applyFont="1" applyFill="1" applyBorder="1" applyAlignment="1">
      <alignment horizontal="center"/>
    </xf>
    <xf numFmtId="0" fontId="90" fillId="0" borderId="18" xfId="226" applyFont="1" applyFill="1" applyBorder="1" applyAlignment="1">
      <alignment horizontal="center"/>
    </xf>
    <xf numFmtId="0" fontId="89" fillId="0" borderId="18" xfId="226" applyFont="1" applyFill="1" applyBorder="1" applyAlignment="1">
      <alignment horizontal="center"/>
    </xf>
    <xf numFmtId="0" fontId="90" fillId="0" borderId="23" xfId="226" applyFont="1" applyFill="1" applyBorder="1" applyAlignment="1"/>
    <xf numFmtId="0" fontId="89" fillId="0" borderId="19" xfId="226" applyFont="1" applyFill="1" applyBorder="1" applyAlignment="1"/>
    <xf numFmtId="0" fontId="89" fillId="0" borderId="23" xfId="226" applyFont="1" applyFill="1" applyBorder="1" applyAlignment="1"/>
    <xf numFmtId="0" fontId="79" fillId="0" borderId="53" xfId="226" applyFont="1" applyFill="1" applyBorder="1" applyAlignment="1"/>
    <xf numFmtId="4" fontId="79" fillId="0" borderId="0" xfId="226" applyNumberFormat="1" applyFont="1" applyFill="1" applyAlignment="1"/>
    <xf numFmtId="2" fontId="90" fillId="0" borderId="0" xfId="225" applyNumberFormat="1" applyFont="1" applyFill="1"/>
    <xf numFmtId="0" fontId="79" fillId="0" borderId="0" xfId="226" applyFont="1" applyFill="1" applyAlignment="1"/>
    <xf numFmtId="181" fontId="91" fillId="0" borderId="0" xfId="226" applyNumberFormat="1" applyFont="1" applyFill="1" applyAlignment="1"/>
    <xf numFmtId="181" fontId="79" fillId="0" borderId="0" xfId="226" applyNumberFormat="1" applyFont="1" applyFill="1" applyAlignment="1"/>
    <xf numFmtId="282" fontId="79" fillId="0" borderId="0" xfId="226" applyNumberFormat="1" applyFont="1" applyFill="1" applyAlignment="1"/>
  </cellXfs>
  <cellStyles count="1644">
    <cellStyle name="_x0001_" xfId="1" xr:uid="{00000000-0005-0000-0000-000000000000}"/>
    <cellStyle name="          _x000d__x000a_shell=progman.exe_x000d__x000a_m" xfId="2" xr:uid="{00000000-0005-0000-0000-000001000000}"/>
    <cellStyle name="          _x000d__x000a_shell=progman.exe_x000d__x000a_m 2" xfId="697" xr:uid="{00000000-0005-0000-0000-000002000000}"/>
    <cellStyle name="_x0001_ 2" xfId="330" xr:uid="{00000000-0005-0000-0000-000003000000}"/>
    <cellStyle name="_x0001_ 3" xfId="486" xr:uid="{00000000-0005-0000-0000-000004000000}"/>
    <cellStyle name="_x0001_ 4" xfId="506" xr:uid="{00000000-0005-0000-0000-000005000000}"/>
    <cellStyle name="_x0001_ 5" xfId="608" xr:uid="{00000000-0005-0000-0000-000006000000}"/>
    <cellStyle name="_x0001_ 6" xfId="620" xr:uid="{00000000-0005-0000-0000-000007000000}"/>
    <cellStyle name="_x0001_ 7" xfId="696" xr:uid="{00000000-0005-0000-0000-000008000000}"/>
    <cellStyle name="_x0001_ 8" xfId="1616" xr:uid="{00000000-0005-0000-0000-000009000000}"/>
    <cellStyle name=" Task]_x000d__x000a_TaskName=Scan At_x000d__x000a_TaskID=3_x000d__x000a_WorkstationName=SmarTone_x000d__x000a_LastExecuted=0_x000d__x000a_LastSt" xfId="698" xr:uid="{00000000-0005-0000-0000-00000A000000}"/>
    <cellStyle name="%" xfId="699" xr:uid="{00000000-0005-0000-0000-00000B000000}"/>
    <cellStyle name=",." xfId="3" xr:uid="{00000000-0005-0000-0000-00000C000000}"/>
    <cellStyle name="､@ｯ・ｰl･[ｨ｣ｿn" xfId="700" xr:uid="{00000000-0005-0000-0000-00000D000000}"/>
    <cellStyle name="." xfId="701" xr:uid="{00000000-0005-0000-0000-00000E000000}"/>
    <cellStyle name=". 2" xfId="702" xr:uid="{00000000-0005-0000-0000-00000F000000}"/>
    <cellStyle name="??" xfId="4" xr:uid="{00000000-0005-0000-0000-000010000000}"/>
    <cellStyle name="?? [ - ??1" xfId="703" xr:uid="{00000000-0005-0000-0000-000011000000}"/>
    <cellStyle name="?? [ - ??2" xfId="704" xr:uid="{00000000-0005-0000-0000-000012000000}"/>
    <cellStyle name="?? [ - ??3" xfId="705" xr:uid="{00000000-0005-0000-0000-000013000000}"/>
    <cellStyle name="?? [ - ??4" xfId="706" xr:uid="{00000000-0005-0000-0000-000014000000}"/>
    <cellStyle name="?? [ - ??5" xfId="707" xr:uid="{00000000-0005-0000-0000-000015000000}"/>
    <cellStyle name="?? [ - ??6" xfId="708" xr:uid="{00000000-0005-0000-0000-000016000000}"/>
    <cellStyle name="?? [ - ??7" xfId="709" xr:uid="{00000000-0005-0000-0000-000017000000}"/>
    <cellStyle name="?? [ - ??8" xfId="710" xr:uid="{00000000-0005-0000-0000-000018000000}"/>
    <cellStyle name="?? [0.00]_ Att. 1- Cover" xfId="711" xr:uid="{00000000-0005-0000-0000-000019000000}"/>
    <cellStyle name="?? [0]" xfId="5" xr:uid="{00000000-0005-0000-0000-00001A000000}"/>
    <cellStyle name="?? [0] 2" xfId="712" xr:uid="{00000000-0005-0000-0000-00001B000000}"/>
    <cellStyle name="?? 2" xfId="713" xr:uid="{00000000-0005-0000-0000-00001C000000}"/>
    <cellStyle name="?? 3" xfId="714" xr:uid="{00000000-0005-0000-0000-00001D000000}"/>
    <cellStyle name="?? 4" xfId="715" xr:uid="{00000000-0005-0000-0000-00001E000000}"/>
    <cellStyle name="?? 5" xfId="716" xr:uid="{00000000-0005-0000-0000-00001F000000}"/>
    <cellStyle name="?_x001d_??%U©÷u&amp;H©÷9_x0008_?_x0009_s_x000a__x0007__x0001__x0001_" xfId="717" xr:uid="{00000000-0005-0000-0000-000020000000}"/>
    <cellStyle name="?_x001d_??%U©÷u&amp;H©÷9_x0008_?_x0009_s_x000a__x0007__x0001__x0001_ 2" xfId="718" xr:uid="{00000000-0005-0000-0000-000021000000}"/>
    <cellStyle name="???? [0.00]_List-dwg" xfId="6" xr:uid="{00000000-0005-0000-0000-000022000000}"/>
    <cellStyle name="????_??" xfId="719" xr:uid="{00000000-0005-0000-0000-000023000000}"/>
    <cellStyle name="???[0]_00Q3902REV.1" xfId="720" xr:uid="{00000000-0005-0000-0000-000024000000}"/>
    <cellStyle name="???_???" xfId="7" xr:uid="{00000000-0005-0000-0000-000025000000}"/>
    <cellStyle name="??[0]_BRE" xfId="721" xr:uid="{00000000-0005-0000-0000-000026000000}"/>
    <cellStyle name="??_ Att. 1- Cover" xfId="722" xr:uid="{00000000-0005-0000-0000-000027000000}"/>
    <cellStyle name="??A? [0]_ÿÿÿÿÿÿ_1_¢¬???¢â? " xfId="723" xr:uid="{00000000-0005-0000-0000-000028000000}"/>
    <cellStyle name="??A?_ÿÿÿÿÿÿ_1_¢¬???¢â? " xfId="724" xr:uid="{00000000-0005-0000-0000-000029000000}"/>
    <cellStyle name="?¡±¢¥?_?¨ù??¢´¢¥_¢¬???¢â? " xfId="725" xr:uid="{00000000-0005-0000-0000-00002A000000}"/>
    <cellStyle name="?ðÇ%U?&amp;H?_x0008_?s_x000a__x0007__x0001__x0001_" xfId="726" xr:uid="{00000000-0005-0000-0000-00002B000000}"/>
    <cellStyle name="?ðÇ%U?&amp;H?_x0008_?s_x000a__x0007__x0001__x0001_ 2" xfId="727" xr:uid="{00000000-0005-0000-0000-00002C000000}"/>
    <cellStyle name="? [0.00]_Book5" xfId="728" xr:uid="{00000000-0005-0000-0000-00002D000000}"/>
    <cellStyle name="?_Book5" xfId="729" xr:uid="{00000000-0005-0000-0000-00002E000000}"/>
    <cellStyle name="_(HCNnguyen) (23.6) CACTUYENNVSON" xfId="730" xr:uid="{00000000-0005-0000-0000-00002F000000}"/>
    <cellStyle name="_111111111111111111111111111111111" xfId="731" xr:uid="{00000000-0005-0000-0000-000030000000}"/>
    <cellStyle name="_111111111111111111111111111111111 2" xfId="732" xr:uid="{00000000-0005-0000-0000-000031000000}"/>
    <cellStyle name="_18-7" xfId="733" xr:uid="{00000000-0005-0000-0000-000032000000}"/>
    <cellStyle name="_29-5" xfId="734" xr:uid="{00000000-0005-0000-0000-000033000000}"/>
    <cellStyle name="_9-7" xfId="735" xr:uid="{00000000-0005-0000-0000-000034000000}"/>
    <cellStyle name="_Bang ke khoi luong" xfId="331" xr:uid="{00000000-0005-0000-0000-000035000000}"/>
    <cellStyle name="_BẢNG TỔNG HỢP" xfId="736" xr:uid="{00000000-0005-0000-0000-000036000000}"/>
    <cellStyle name="_BẢNG TỔNG HỢP 2" xfId="737" xr:uid="{00000000-0005-0000-0000-000037000000}"/>
    <cellStyle name="_BangTH" xfId="738" xr:uid="{00000000-0005-0000-0000-000038000000}"/>
    <cellStyle name="_BangTH_9-7" xfId="739" xr:uid="{00000000-0005-0000-0000-000039000000}"/>
    <cellStyle name="_BangTH_BAO CAO Moi" xfId="740" xr:uid="{00000000-0005-0000-0000-00003A000000}"/>
    <cellStyle name="_BangTH_BC Tong KV1 Binh" xfId="741" xr:uid="{00000000-0005-0000-0000-00003B000000}"/>
    <cellStyle name="_BangTH_BTS" xfId="742" xr:uid="{00000000-0005-0000-0000-00003C000000}"/>
    <cellStyle name="_BangTH_KV2" xfId="743" xr:uid="{00000000-0005-0000-0000-00003D000000}"/>
    <cellStyle name="_BangTH_Phong HT Bao Cao" xfId="744" xr:uid="{00000000-0005-0000-0000-00003E000000}"/>
    <cellStyle name="_BangTH_QH xa ok.xls" xfId="745" xr:uid="{00000000-0005-0000-0000-00003F000000}"/>
    <cellStyle name="_BangTH_QHX" xfId="746" xr:uid="{00000000-0005-0000-0000-000040000000}"/>
    <cellStyle name="_BangTH_QHX Moi" xfId="747" xr:uid="{00000000-0005-0000-0000-000041000000}"/>
    <cellStyle name="_BangTH_Quang Hoa Xa Tong The lam hang ngay" xfId="748" xr:uid="{00000000-0005-0000-0000-000042000000}"/>
    <cellStyle name="_BANGTHTTKPHI-TRAM DM 23" xfId="749" xr:uid="{00000000-0005-0000-0000-000043000000}"/>
    <cellStyle name="_BANGTHTTKPHI-TRAM DM 23_9-7" xfId="750" xr:uid="{00000000-0005-0000-0000-000044000000}"/>
    <cellStyle name="_BANGTHTTKPHI-TRAM DM 23_BAO CAO Moi" xfId="751" xr:uid="{00000000-0005-0000-0000-000045000000}"/>
    <cellStyle name="_BANGTHTTKPHI-TRAM DM 23_BC Tong KV1 Binh" xfId="752" xr:uid="{00000000-0005-0000-0000-000046000000}"/>
    <cellStyle name="_BANGTHTTKPHI-TRAM DM 23_BTS" xfId="753" xr:uid="{00000000-0005-0000-0000-000047000000}"/>
    <cellStyle name="_BANGTHTTKPHI-TRAM DM 23_KV2" xfId="754" xr:uid="{00000000-0005-0000-0000-000048000000}"/>
    <cellStyle name="_BANGTHTTKPHI-TRAM DM 23_Phong HT Bao Cao" xfId="755" xr:uid="{00000000-0005-0000-0000-000049000000}"/>
    <cellStyle name="_BANGTHTTKPHI-TRAM DM 23_QH xa ok.xls" xfId="756" xr:uid="{00000000-0005-0000-0000-00004A000000}"/>
    <cellStyle name="_BANGTHTTKPHI-TRAM DM 23_QHX" xfId="757" xr:uid="{00000000-0005-0000-0000-00004B000000}"/>
    <cellStyle name="_BANGTHTTKPHI-TRAM DM 23_QHX Moi" xfId="758" xr:uid="{00000000-0005-0000-0000-00004C000000}"/>
    <cellStyle name="_BANGTHTTKPHI-TRAM DM 23_Quang Hoa Xa Tong The lam hang ngay" xfId="759" xr:uid="{00000000-0005-0000-0000-00004D000000}"/>
    <cellStyle name="_Bao cao nhu cau vat tu cap tinh chuan ok.xls-Lan 3" xfId="760" xr:uid="{00000000-0005-0000-0000-00004E000000}"/>
    <cellStyle name="_Bao cao PTM hang ngay2" xfId="761" xr:uid="{00000000-0005-0000-0000-00004F000000}"/>
    <cellStyle name="_Bao cao PTM hang ngay2 2" xfId="762" xr:uid="{00000000-0005-0000-0000-000050000000}"/>
    <cellStyle name="_Bao cao PTM ngay 7-16" xfId="763" xr:uid="{00000000-0005-0000-0000-000051000000}"/>
    <cellStyle name="_Bao cao PTM ngay 7-16 2" xfId="764" xr:uid="{00000000-0005-0000-0000-000052000000}"/>
    <cellStyle name="_BAOCAOVUNG7 1" xfId="765" xr:uid="{00000000-0005-0000-0000-000053000000}"/>
    <cellStyle name="_bbbbbbb" xfId="766" xr:uid="{00000000-0005-0000-0000-000054000000}"/>
    <cellStyle name="_Bieu KH 2008" xfId="767" xr:uid="{00000000-0005-0000-0000-000055000000}"/>
    <cellStyle name="_Book1" xfId="332" xr:uid="{00000000-0005-0000-0000-000056000000}"/>
    <cellStyle name="_Book1 2" xfId="507" xr:uid="{00000000-0005-0000-0000-000057000000}"/>
    <cellStyle name="_Book1 3" xfId="768" xr:uid="{00000000-0005-0000-0000-000058000000}"/>
    <cellStyle name="_Book1_1" xfId="769" xr:uid="{00000000-0005-0000-0000-000059000000}"/>
    <cellStyle name="_Book1_1 2" xfId="770" xr:uid="{00000000-0005-0000-0000-00005A000000}"/>
    <cellStyle name="_Book1_111111111111111111111111111111111" xfId="771" xr:uid="{00000000-0005-0000-0000-00005B000000}"/>
    <cellStyle name="_Book1_9-7" xfId="772" xr:uid="{00000000-0005-0000-0000-00005C000000}"/>
    <cellStyle name="_Book1_báo cáo doanh thu tháng 12" xfId="773" xr:uid="{00000000-0005-0000-0000-00005D000000}"/>
    <cellStyle name="_Book1_báo cáo doanh thu tháng 12 2" xfId="774" xr:uid="{00000000-0005-0000-0000-00005E000000}"/>
    <cellStyle name="_Book1_BAO CAO Moi" xfId="775" xr:uid="{00000000-0005-0000-0000-00005F000000}"/>
    <cellStyle name="_Book1_bao cao nhu cau BTS-CNKT tinh KV2" xfId="776" xr:uid="{00000000-0005-0000-0000-000060000000}"/>
    <cellStyle name="_Book1_Bao cao nhu cau vat tu cap tinh chuan ok.xls-Lan 3" xfId="777" xr:uid="{00000000-0005-0000-0000-000061000000}"/>
    <cellStyle name="_Book1_BAOCAOVUNG7 1" xfId="778" xr:uid="{00000000-0005-0000-0000-000062000000}"/>
    <cellStyle name="_Book1_BC Tong KV1 Binh" xfId="779" xr:uid="{00000000-0005-0000-0000-000063000000}"/>
    <cellStyle name="_Book1_Book1" xfId="780" xr:uid="{00000000-0005-0000-0000-000064000000}"/>
    <cellStyle name="_Book1_BTS" xfId="781" xr:uid="{00000000-0005-0000-0000-000065000000}"/>
    <cellStyle name="_Book1_HC  QNM009(van dc1)" xfId="782" xr:uid="{00000000-0005-0000-0000-000066000000}"/>
    <cellStyle name="_Book1_KV2" xfId="783" xr:uid="{00000000-0005-0000-0000-00006A000000}"/>
    <cellStyle name="_Book1_KH hoach keo quang thang 5" xfId="784" xr:uid="{00000000-0005-0000-0000-000067000000}"/>
    <cellStyle name="_Book1_KH phat song 30-06-2009 CNKT tinh KV2-BTS" xfId="785" xr:uid="{00000000-0005-0000-0000-000068000000}"/>
    <cellStyle name="_Book1_KH T6" xfId="786" xr:uid="{00000000-0005-0000-0000-000069000000}"/>
    <cellStyle name="_Book1_MAU BAO CAO THANG MOI CHO ANH DUONG.xls-cu jut" xfId="787" xr:uid="{00000000-0005-0000-0000-00006B000000}"/>
    <cellStyle name="_Book1_Pluc BTS KV2" xfId="788" xr:uid="{00000000-0005-0000-0000-00006D000000}"/>
    <cellStyle name="_Book1_Phong HT Bao Cao" xfId="789" xr:uid="{00000000-0005-0000-0000-00006C000000}"/>
    <cellStyle name="_Book1_QH xa ok.xls" xfId="790" xr:uid="{00000000-0005-0000-0000-00006E000000}"/>
    <cellStyle name="_Book1_QHX" xfId="791" xr:uid="{00000000-0005-0000-0000-00006F000000}"/>
    <cellStyle name="_Book1_QHX Moi" xfId="792" xr:uid="{00000000-0005-0000-0000-000070000000}"/>
    <cellStyle name="_Book1_Quang Hoa Xa Tong The lam hang ngay" xfId="793" xr:uid="{00000000-0005-0000-0000-000071000000}"/>
    <cellStyle name="_Book1_tờ trinh-lan" xfId="794" xr:uid="{00000000-0005-0000-0000-000073000000}"/>
    <cellStyle name="_Book1_TH  PTM hang ngay" xfId="795" xr:uid="{00000000-0005-0000-0000-000072000000}"/>
    <cellStyle name="_Book2" xfId="796" xr:uid="{00000000-0005-0000-0000-000074000000}"/>
    <cellStyle name="_Book2 2" xfId="797" xr:uid="{00000000-0005-0000-0000-000075000000}"/>
    <cellStyle name="_BTS KV2" xfId="798" xr:uid="{00000000-0005-0000-0000-000076000000}"/>
    <cellStyle name="_BTS T4 va 5 kv2" xfId="799" xr:uid="{00000000-0005-0000-0000-000077000000}"/>
    <cellStyle name="_BTS T6 Binh" xfId="800" xr:uid="{00000000-0005-0000-0000-000078000000}"/>
    <cellStyle name="_BTS T6 Binh 2" xfId="801" xr:uid="{00000000-0005-0000-0000-000079000000}"/>
    <cellStyle name="_BTS T6 Dung" xfId="802" xr:uid="{00000000-0005-0000-0000-00007A000000}"/>
    <cellStyle name="_BTS T6 Dung 2" xfId="803" xr:uid="{00000000-0005-0000-0000-00007B000000}"/>
    <cellStyle name="_BTS T6 Hoan Chinh" xfId="804" xr:uid="{00000000-0005-0000-0000-00007C000000}"/>
    <cellStyle name="_BTS T6 Hoan Chinh 2" xfId="805" xr:uid="{00000000-0005-0000-0000-00007D000000}"/>
    <cellStyle name="_CAC TUYEN CAP QUANG" xfId="806" xr:uid="{00000000-0005-0000-0000-00007E000000}"/>
    <cellStyle name="_Cac tuyen lam HD SONG BA (8.7)" xfId="807" xr:uid="{00000000-0005-0000-0000-00007F000000}"/>
    <cellStyle name="_CKLuong-QTho" xfId="8" xr:uid="{00000000-0005-0000-0000-000080000000}"/>
    <cellStyle name="_CP 6 thang dau nam 2007 moi" xfId="808" xr:uid="{00000000-0005-0000-0000-000081000000}"/>
    <cellStyle name="_DakLak-2011-ok" xfId="508" xr:uid="{00000000-0005-0000-0000-000082000000}"/>
    <cellStyle name="_DAKNONG" xfId="809" xr:uid="{00000000-0005-0000-0000-000083000000}"/>
    <cellStyle name="_DAKNONG 2" xfId="810" xr:uid="{00000000-0005-0000-0000-000084000000}"/>
    <cellStyle name="_DANH MUC CQT (HC)" xfId="509" xr:uid="{00000000-0005-0000-0000-000085000000}"/>
    <cellStyle name="_DS BTS THANG 5" xfId="811" xr:uid="{00000000-0005-0000-0000-000086000000}"/>
    <cellStyle name="_DS BTS THANG 5 2" xfId="812" xr:uid="{00000000-0005-0000-0000-000087000000}"/>
    <cellStyle name="_DT - NRe cong to Dhoi" xfId="9" xr:uid="{00000000-0005-0000-0000-000088000000}"/>
    <cellStyle name="_DT1" xfId="10" xr:uid="{00000000-0005-0000-0000-000089000000}"/>
    <cellStyle name="_DTDT BL-DL" xfId="11" xr:uid="{00000000-0005-0000-0000-00008A000000}"/>
    <cellStyle name="_DTDT BL-DL_ÿÿÿÿÿ" xfId="12" xr:uid="{00000000-0005-0000-0000-00008B000000}"/>
    <cellStyle name="_FD743100" xfId="813" xr:uid="{00000000-0005-0000-0000-00008C000000}"/>
    <cellStyle name="_FD743100 2" xfId="814" xr:uid="{00000000-0005-0000-0000-00008D000000}"/>
    <cellStyle name="_HiepDuc-TienPhuoc-BacTraMy-Thang Binh" xfId="815" xr:uid="{00000000-0005-0000-0000-00008E000000}"/>
    <cellStyle name="_KT (2)" xfId="13" xr:uid="{00000000-0005-0000-0000-000091000000}"/>
    <cellStyle name="_KT (2) 2" xfId="333" xr:uid="{00000000-0005-0000-0000-000092000000}"/>
    <cellStyle name="_KT (2) 3" xfId="510" xr:uid="{00000000-0005-0000-0000-000093000000}"/>
    <cellStyle name="_KT (2) 4" xfId="816" xr:uid="{00000000-0005-0000-0000-000094000000}"/>
    <cellStyle name="_KT (2)_1" xfId="14" xr:uid="{00000000-0005-0000-0000-000095000000}"/>
    <cellStyle name="_KT (2)_1 2" xfId="334" xr:uid="{00000000-0005-0000-0000-000096000000}"/>
    <cellStyle name="_KT (2)_1_Bang ke khoi luong" xfId="335" xr:uid="{00000000-0005-0000-0000-000097000000}"/>
    <cellStyle name="_KT (2)_1_Book1" xfId="336" xr:uid="{00000000-0005-0000-0000-000098000000}"/>
    <cellStyle name="_KT (2)_1_Lora-tungchau" xfId="15" xr:uid="{00000000-0005-0000-0000-000099000000}"/>
    <cellStyle name="_KT (2)_1_Lora-tungchau 2" xfId="337" xr:uid="{00000000-0005-0000-0000-00009A000000}"/>
    <cellStyle name="_KT (2)_1_Lora-tungchau_Bang ke khoi luong" xfId="338" xr:uid="{00000000-0005-0000-0000-00009B000000}"/>
    <cellStyle name="_KT (2)_1_Lora-tungchau_Book1" xfId="339" xr:uid="{00000000-0005-0000-0000-00009C000000}"/>
    <cellStyle name="_KT (2)_1_Lora-tungchau_tong" xfId="340" xr:uid="{00000000-0005-0000-0000-00009D000000}"/>
    <cellStyle name="_KT (2)_1_Qt-HT3PQ1(CauKho)" xfId="16" xr:uid="{00000000-0005-0000-0000-00009E000000}"/>
    <cellStyle name="_KT (2)_1_Qt-HT3PQ1(CauKho) 2" xfId="341" xr:uid="{00000000-0005-0000-0000-00009F000000}"/>
    <cellStyle name="_KT (2)_1_Qt-HT3PQ1(CauKho)_ÿÿÿÿÿ" xfId="17" xr:uid="{00000000-0005-0000-0000-0000A0000000}"/>
    <cellStyle name="_KT (2)_1_tong" xfId="342" xr:uid="{00000000-0005-0000-0000-0000A1000000}"/>
    <cellStyle name="_KT (2)_2" xfId="18" xr:uid="{00000000-0005-0000-0000-0000A2000000}"/>
    <cellStyle name="_KT (2)_2 2" xfId="621" xr:uid="{00000000-0005-0000-0000-0000A3000000}"/>
    <cellStyle name="_KT (2)_2 3" xfId="817" xr:uid="{00000000-0005-0000-0000-0000A4000000}"/>
    <cellStyle name="_KT (2)_2_TG-TH" xfId="19" xr:uid="{00000000-0005-0000-0000-0000A5000000}"/>
    <cellStyle name="_KT (2)_2_TG-TH 2" xfId="343" xr:uid="{00000000-0005-0000-0000-0000A6000000}"/>
    <cellStyle name="_KT (2)_2_TG-TH 3" xfId="511" xr:uid="{00000000-0005-0000-0000-0000A7000000}"/>
    <cellStyle name="_KT (2)_2_TG-TH 4" xfId="622" xr:uid="{00000000-0005-0000-0000-0000A8000000}"/>
    <cellStyle name="_KT (2)_2_TG-TH 5" xfId="818" xr:uid="{00000000-0005-0000-0000-0000A9000000}"/>
    <cellStyle name="_KT (2)_2_TG-TH_DAU NOI PL-CL TAI PHU LAMHC" xfId="20" xr:uid="{00000000-0005-0000-0000-0000AA000000}"/>
    <cellStyle name="_KT (2)_2_TG-TH_DAU NOI PL-CL TAI PHU LAMHC 2" xfId="344" xr:uid="{00000000-0005-0000-0000-0000AB000000}"/>
    <cellStyle name="_KT (2)_2_TG-TH_DAU NOI PL-CL TAI PHU LAMHC 3" xfId="512" xr:uid="{00000000-0005-0000-0000-0000AC000000}"/>
    <cellStyle name="_KT (2)_2_TG-TH_DAU NOI PL-CL TAI PHU LAMHC 4" xfId="623" xr:uid="{00000000-0005-0000-0000-0000AD000000}"/>
    <cellStyle name="_KT (2)_2_TG-TH_DT - NRe cong to Dhoi" xfId="21" xr:uid="{00000000-0005-0000-0000-0000AE000000}"/>
    <cellStyle name="_KT (2)_2_TG-TH_DT1" xfId="22" xr:uid="{00000000-0005-0000-0000-0000AF000000}"/>
    <cellStyle name="_KT (2)_2_TG-TH_Khai toan CDMA Q.NgAI gđ4  A HUNG 11-1-2007" xfId="23" xr:uid="{00000000-0005-0000-0000-0000B0000000}"/>
    <cellStyle name="_KT (2)_2_TG-TH_Lora-tungchau" xfId="24" xr:uid="{00000000-0005-0000-0000-0000B1000000}"/>
    <cellStyle name="_KT (2)_2_TG-TH_Lora-tungchau 2" xfId="345" xr:uid="{00000000-0005-0000-0000-0000B2000000}"/>
    <cellStyle name="_KT (2)_2_TG-TH_Lora-tungchau 3" xfId="513" xr:uid="{00000000-0005-0000-0000-0000B3000000}"/>
    <cellStyle name="_KT (2)_2_TG-TH_Lora-tungchau 4" xfId="624" xr:uid="{00000000-0005-0000-0000-0000B4000000}"/>
    <cellStyle name="_KT (2)_2_TG-TH_Qt-HT3PQ1(CauKho)" xfId="25" xr:uid="{00000000-0005-0000-0000-0000B5000000}"/>
    <cellStyle name="_KT (2)_2_TG-TH_Qt-HT3PQ1(CauKho) 2" xfId="346" xr:uid="{00000000-0005-0000-0000-0000B6000000}"/>
    <cellStyle name="_KT (2)_2_TG-TH_Qt-HT3PQ1(CauKho) 3" xfId="625" xr:uid="{00000000-0005-0000-0000-0000B7000000}"/>
    <cellStyle name="_KT (2)_2_TG-TH_Qt-HT3PQ1(CauKho)_ÿÿÿÿÿ" xfId="26" xr:uid="{00000000-0005-0000-0000-0000B8000000}"/>
    <cellStyle name="_KT (2)_3" xfId="27" xr:uid="{00000000-0005-0000-0000-0000B9000000}"/>
    <cellStyle name="_KT (2)_3 2" xfId="626" xr:uid="{00000000-0005-0000-0000-0000BA000000}"/>
    <cellStyle name="_KT (2)_3 3" xfId="819" xr:uid="{00000000-0005-0000-0000-0000BB000000}"/>
    <cellStyle name="_KT (2)_3_TG-TH" xfId="28" xr:uid="{00000000-0005-0000-0000-0000BC000000}"/>
    <cellStyle name="_KT (2)_3_TG-TH 2" xfId="347" xr:uid="{00000000-0005-0000-0000-0000BD000000}"/>
    <cellStyle name="_KT (2)_3_TG-TH 3" xfId="514" xr:uid="{00000000-0005-0000-0000-0000BE000000}"/>
    <cellStyle name="_KT (2)_3_TG-TH 4" xfId="820" xr:uid="{00000000-0005-0000-0000-0000BF000000}"/>
    <cellStyle name="_KT (2)_3_TG-TH_Bang ke khoi luong" xfId="348" xr:uid="{00000000-0005-0000-0000-0000C0000000}"/>
    <cellStyle name="_KT (2)_3_TG-TH_Book1" xfId="349" xr:uid="{00000000-0005-0000-0000-0000C1000000}"/>
    <cellStyle name="_KT (2)_3_TG-TH_Book1 2" xfId="515" xr:uid="{00000000-0005-0000-0000-0000C2000000}"/>
    <cellStyle name="_KT (2)_3_TG-TH_DT - NRe cong to Dhoi" xfId="29" xr:uid="{00000000-0005-0000-0000-0000C3000000}"/>
    <cellStyle name="_KT (2)_3_TG-TH_DT1" xfId="30" xr:uid="{00000000-0005-0000-0000-0000C4000000}"/>
    <cellStyle name="_KT (2)_3_TG-TH_Khai toan CDMA Q.NgAI gđ4  A HUNG 11-1-2007" xfId="31" xr:uid="{00000000-0005-0000-0000-0000C5000000}"/>
    <cellStyle name="_KT (2)_3_TG-TH_Lora-tungchau" xfId="32" xr:uid="{00000000-0005-0000-0000-0000C6000000}"/>
    <cellStyle name="_KT (2)_3_TG-TH_Lora-tungchau 2" xfId="350" xr:uid="{00000000-0005-0000-0000-0000C7000000}"/>
    <cellStyle name="_KT (2)_3_TG-TH_Lora-tungchau 3" xfId="516" xr:uid="{00000000-0005-0000-0000-0000C8000000}"/>
    <cellStyle name="_KT (2)_3_TG-TH_Lora-tungchau_Bang ke khoi luong" xfId="351" xr:uid="{00000000-0005-0000-0000-0000C9000000}"/>
    <cellStyle name="_KT (2)_3_TG-TH_Lora-tungchau_Book1" xfId="352" xr:uid="{00000000-0005-0000-0000-0000CA000000}"/>
    <cellStyle name="_KT (2)_3_TG-TH_Lora-tungchau_Book1 2" xfId="517" xr:uid="{00000000-0005-0000-0000-0000CB000000}"/>
    <cellStyle name="_KT (2)_3_TG-TH_Lora-tungchau_tong" xfId="353" xr:uid="{00000000-0005-0000-0000-0000CC000000}"/>
    <cellStyle name="_KT (2)_3_TG-TH_Lora-tungchau_ÿÿÿÿÿ" xfId="33" xr:uid="{00000000-0005-0000-0000-0000CD000000}"/>
    <cellStyle name="_KT (2)_3_TG-TH_Qt-HT3PQ1(CauKho)" xfId="34" xr:uid="{00000000-0005-0000-0000-0000CE000000}"/>
    <cellStyle name="_KT (2)_3_TG-TH_Qt-HT3PQ1(CauKho) 2" xfId="354" xr:uid="{00000000-0005-0000-0000-0000CF000000}"/>
    <cellStyle name="_KT (2)_3_TG-TH_Qt-HT3PQ1(CauKho)_ÿÿÿÿÿ" xfId="35" xr:uid="{00000000-0005-0000-0000-0000D0000000}"/>
    <cellStyle name="_KT (2)_3_TG-TH_tong" xfId="355" xr:uid="{00000000-0005-0000-0000-0000D1000000}"/>
    <cellStyle name="_KT (2)_3_TG-TH_ÿÿÿÿÿ" xfId="36" xr:uid="{00000000-0005-0000-0000-0000D2000000}"/>
    <cellStyle name="_KT (2)_4" xfId="37" xr:uid="{00000000-0005-0000-0000-0000D3000000}"/>
    <cellStyle name="_KT (2)_4 2" xfId="356" xr:uid="{00000000-0005-0000-0000-0000D4000000}"/>
    <cellStyle name="_KT (2)_4 3" xfId="518" xr:uid="{00000000-0005-0000-0000-0000D5000000}"/>
    <cellStyle name="_KT (2)_4 4" xfId="627" xr:uid="{00000000-0005-0000-0000-0000D6000000}"/>
    <cellStyle name="_KT (2)_4 5" xfId="821" xr:uid="{00000000-0005-0000-0000-0000D7000000}"/>
    <cellStyle name="_KT (2)_4_DAU NOI PL-CL TAI PHU LAMHC" xfId="38" xr:uid="{00000000-0005-0000-0000-0000D8000000}"/>
    <cellStyle name="_KT (2)_4_DAU NOI PL-CL TAI PHU LAMHC 2" xfId="357" xr:uid="{00000000-0005-0000-0000-0000D9000000}"/>
    <cellStyle name="_KT (2)_4_DAU NOI PL-CL TAI PHU LAMHC 3" xfId="519" xr:uid="{00000000-0005-0000-0000-0000DA000000}"/>
    <cellStyle name="_KT (2)_4_DAU NOI PL-CL TAI PHU LAMHC 4" xfId="628" xr:uid="{00000000-0005-0000-0000-0000DB000000}"/>
    <cellStyle name="_KT (2)_4_DT - NRe cong to Dhoi" xfId="39" xr:uid="{00000000-0005-0000-0000-0000DC000000}"/>
    <cellStyle name="_KT (2)_4_DT1" xfId="40" xr:uid="{00000000-0005-0000-0000-0000DD000000}"/>
    <cellStyle name="_KT (2)_4_Khai toan CDMA Q.NgAI gđ4  A HUNG 11-1-2007" xfId="41" xr:uid="{00000000-0005-0000-0000-0000DE000000}"/>
    <cellStyle name="_KT (2)_4_Lora-tungchau" xfId="42" xr:uid="{00000000-0005-0000-0000-0000DF000000}"/>
    <cellStyle name="_KT (2)_4_Lora-tungchau 2" xfId="358" xr:uid="{00000000-0005-0000-0000-0000E0000000}"/>
    <cellStyle name="_KT (2)_4_Lora-tungchau 3" xfId="520" xr:uid="{00000000-0005-0000-0000-0000E1000000}"/>
    <cellStyle name="_KT (2)_4_Lora-tungchau 4" xfId="629" xr:uid="{00000000-0005-0000-0000-0000E2000000}"/>
    <cellStyle name="_KT (2)_4_Qt-HT3PQ1(CauKho)" xfId="43" xr:uid="{00000000-0005-0000-0000-0000E3000000}"/>
    <cellStyle name="_KT (2)_4_Qt-HT3PQ1(CauKho) 2" xfId="359" xr:uid="{00000000-0005-0000-0000-0000E4000000}"/>
    <cellStyle name="_KT (2)_4_Qt-HT3PQ1(CauKho) 3" xfId="630" xr:uid="{00000000-0005-0000-0000-0000E5000000}"/>
    <cellStyle name="_KT (2)_4_Qt-HT3PQ1(CauKho)_ÿÿÿÿÿ" xfId="44" xr:uid="{00000000-0005-0000-0000-0000E6000000}"/>
    <cellStyle name="_KT (2)_4_TG-TH" xfId="45" xr:uid="{00000000-0005-0000-0000-0000E7000000}"/>
    <cellStyle name="_KT (2)_4_TG-TH 2" xfId="631" xr:uid="{00000000-0005-0000-0000-0000E8000000}"/>
    <cellStyle name="_KT (2)_4_TG-TH 3" xfId="822" xr:uid="{00000000-0005-0000-0000-0000E9000000}"/>
    <cellStyle name="_KT (2)_5" xfId="46" xr:uid="{00000000-0005-0000-0000-0000EA000000}"/>
    <cellStyle name="_KT (2)_5 2" xfId="360" xr:uid="{00000000-0005-0000-0000-0000EB000000}"/>
    <cellStyle name="_KT (2)_5 3" xfId="823" xr:uid="{00000000-0005-0000-0000-0000EC000000}"/>
    <cellStyle name="_KT (2)_5_DAU NOI PL-CL TAI PHU LAMHC" xfId="47" xr:uid="{00000000-0005-0000-0000-0000ED000000}"/>
    <cellStyle name="_KT (2)_5_DAU NOI PL-CL TAI PHU LAMHC 2" xfId="361" xr:uid="{00000000-0005-0000-0000-0000EE000000}"/>
    <cellStyle name="_KT (2)_5_DT - NRe cong to Dhoi" xfId="48" xr:uid="{00000000-0005-0000-0000-0000EF000000}"/>
    <cellStyle name="_KT (2)_5_DT1" xfId="49" xr:uid="{00000000-0005-0000-0000-0000F0000000}"/>
    <cellStyle name="_KT (2)_5_Khai toan CDMA Q.NgAI gđ4  A HUNG 11-1-2007" xfId="50" xr:uid="{00000000-0005-0000-0000-0000F1000000}"/>
    <cellStyle name="_KT (2)_5_Lora-tungchau" xfId="51" xr:uid="{00000000-0005-0000-0000-0000F2000000}"/>
    <cellStyle name="_KT (2)_5_Lora-tungchau 2" xfId="362" xr:uid="{00000000-0005-0000-0000-0000F3000000}"/>
    <cellStyle name="_KT (2)_5_Qt-HT3PQ1(CauKho)" xfId="52" xr:uid="{00000000-0005-0000-0000-0000F4000000}"/>
    <cellStyle name="_KT (2)_5_Qt-HT3PQ1(CauKho) 2" xfId="363" xr:uid="{00000000-0005-0000-0000-0000F5000000}"/>
    <cellStyle name="_KT (2)_5_Qt-HT3PQ1(CauKho)_ÿÿÿÿÿ" xfId="53" xr:uid="{00000000-0005-0000-0000-0000F6000000}"/>
    <cellStyle name="_KT (2)_Bang ke khoi luong" xfId="364" xr:uid="{00000000-0005-0000-0000-0000F7000000}"/>
    <cellStyle name="_KT (2)_Book1" xfId="365" xr:uid="{00000000-0005-0000-0000-0000F8000000}"/>
    <cellStyle name="_KT (2)_Book1 2" xfId="521" xr:uid="{00000000-0005-0000-0000-0000F9000000}"/>
    <cellStyle name="_KT (2)_DT - NRe cong to Dhoi" xfId="54" xr:uid="{00000000-0005-0000-0000-0000FA000000}"/>
    <cellStyle name="_KT (2)_DT1" xfId="55" xr:uid="{00000000-0005-0000-0000-0000FB000000}"/>
    <cellStyle name="_KT (2)_Khai toan CDMA Q.NgAI gđ4  A HUNG 11-1-2007" xfId="56" xr:uid="{00000000-0005-0000-0000-0000FC000000}"/>
    <cellStyle name="_KT (2)_Lora-tungchau" xfId="57" xr:uid="{00000000-0005-0000-0000-0000FD000000}"/>
    <cellStyle name="_KT (2)_Lora-tungchau 2" xfId="366" xr:uid="{00000000-0005-0000-0000-0000FE000000}"/>
    <cellStyle name="_KT (2)_Lora-tungchau 3" xfId="522" xr:uid="{00000000-0005-0000-0000-0000FF000000}"/>
    <cellStyle name="_KT (2)_Lora-tungchau_Bang ke khoi luong" xfId="367" xr:uid="{00000000-0005-0000-0000-000000010000}"/>
    <cellStyle name="_KT (2)_Lora-tungchau_Book1" xfId="368" xr:uid="{00000000-0005-0000-0000-000001010000}"/>
    <cellStyle name="_KT (2)_Lora-tungchau_Book1 2" xfId="523" xr:uid="{00000000-0005-0000-0000-000002010000}"/>
    <cellStyle name="_KT (2)_Lora-tungchau_tong" xfId="369" xr:uid="{00000000-0005-0000-0000-000003010000}"/>
    <cellStyle name="_KT (2)_Lora-tungchau_ÿÿÿÿÿ" xfId="58" xr:uid="{00000000-0005-0000-0000-000004010000}"/>
    <cellStyle name="_KT (2)_Qt-HT3PQ1(CauKho)" xfId="59" xr:uid="{00000000-0005-0000-0000-000005010000}"/>
    <cellStyle name="_KT (2)_Qt-HT3PQ1(CauKho) 2" xfId="370" xr:uid="{00000000-0005-0000-0000-000006010000}"/>
    <cellStyle name="_KT (2)_Qt-HT3PQ1(CauKho)_ÿÿÿÿÿ" xfId="60" xr:uid="{00000000-0005-0000-0000-000007010000}"/>
    <cellStyle name="_KT (2)_TG-TH" xfId="61" xr:uid="{00000000-0005-0000-0000-000008010000}"/>
    <cellStyle name="_KT (2)_TG-TH 2" xfId="632" xr:uid="{00000000-0005-0000-0000-000009010000}"/>
    <cellStyle name="_KT (2)_TG-TH 3" xfId="824" xr:uid="{00000000-0005-0000-0000-00000A010000}"/>
    <cellStyle name="_KT (2)_tong" xfId="371" xr:uid="{00000000-0005-0000-0000-00000B010000}"/>
    <cellStyle name="_KT (2)_ÿÿÿÿÿ" xfId="62" xr:uid="{00000000-0005-0000-0000-00000C010000}"/>
    <cellStyle name="_KT_TG" xfId="63" xr:uid="{00000000-0005-0000-0000-00000D010000}"/>
    <cellStyle name="_KT_TG 2" xfId="633" xr:uid="{00000000-0005-0000-0000-00000E010000}"/>
    <cellStyle name="_KT_TG 3" xfId="825" xr:uid="{00000000-0005-0000-0000-00000F010000}"/>
    <cellStyle name="_KT_TG_1" xfId="64" xr:uid="{00000000-0005-0000-0000-000010010000}"/>
    <cellStyle name="_KT_TG_1 2" xfId="372" xr:uid="{00000000-0005-0000-0000-000011010000}"/>
    <cellStyle name="_KT_TG_1 3" xfId="826" xr:uid="{00000000-0005-0000-0000-000012010000}"/>
    <cellStyle name="_KT_TG_1_DAU NOI PL-CL TAI PHU LAMHC" xfId="65" xr:uid="{00000000-0005-0000-0000-000013010000}"/>
    <cellStyle name="_KT_TG_1_DAU NOI PL-CL TAI PHU LAMHC 2" xfId="373" xr:uid="{00000000-0005-0000-0000-000014010000}"/>
    <cellStyle name="_KT_TG_1_DT - NRe cong to Dhoi" xfId="66" xr:uid="{00000000-0005-0000-0000-000015010000}"/>
    <cellStyle name="_KT_TG_1_DT1" xfId="67" xr:uid="{00000000-0005-0000-0000-000016010000}"/>
    <cellStyle name="_KT_TG_1_Khai toan CDMA Q.NgAI gđ4  A HUNG 11-1-2007" xfId="68" xr:uid="{00000000-0005-0000-0000-000017010000}"/>
    <cellStyle name="_KT_TG_1_Lora-tungchau" xfId="69" xr:uid="{00000000-0005-0000-0000-000018010000}"/>
    <cellStyle name="_KT_TG_1_Lora-tungchau 2" xfId="374" xr:uid="{00000000-0005-0000-0000-000019010000}"/>
    <cellStyle name="_KT_TG_1_Qt-HT3PQ1(CauKho)" xfId="70" xr:uid="{00000000-0005-0000-0000-00001A010000}"/>
    <cellStyle name="_KT_TG_1_Qt-HT3PQ1(CauKho) 2" xfId="375" xr:uid="{00000000-0005-0000-0000-00001B010000}"/>
    <cellStyle name="_KT_TG_1_Qt-HT3PQ1(CauKho)_ÿÿÿÿÿ" xfId="71" xr:uid="{00000000-0005-0000-0000-00001C010000}"/>
    <cellStyle name="_KT_TG_2" xfId="72" xr:uid="{00000000-0005-0000-0000-00001D010000}"/>
    <cellStyle name="_KT_TG_2 2" xfId="376" xr:uid="{00000000-0005-0000-0000-00001E010000}"/>
    <cellStyle name="_KT_TG_2 3" xfId="524" xr:uid="{00000000-0005-0000-0000-00001F010000}"/>
    <cellStyle name="_KT_TG_2 4" xfId="634" xr:uid="{00000000-0005-0000-0000-000020010000}"/>
    <cellStyle name="_KT_TG_2 5" xfId="827" xr:uid="{00000000-0005-0000-0000-000021010000}"/>
    <cellStyle name="_KT_TG_2_DAU NOI PL-CL TAI PHU LAMHC" xfId="73" xr:uid="{00000000-0005-0000-0000-000022010000}"/>
    <cellStyle name="_KT_TG_2_DAU NOI PL-CL TAI PHU LAMHC 2" xfId="377" xr:uid="{00000000-0005-0000-0000-000023010000}"/>
    <cellStyle name="_KT_TG_2_DAU NOI PL-CL TAI PHU LAMHC 3" xfId="525" xr:uid="{00000000-0005-0000-0000-000024010000}"/>
    <cellStyle name="_KT_TG_2_DAU NOI PL-CL TAI PHU LAMHC 4" xfId="635" xr:uid="{00000000-0005-0000-0000-000025010000}"/>
    <cellStyle name="_KT_TG_2_DT - NRe cong to Dhoi" xfId="74" xr:uid="{00000000-0005-0000-0000-000026010000}"/>
    <cellStyle name="_KT_TG_2_DT1" xfId="75" xr:uid="{00000000-0005-0000-0000-000027010000}"/>
    <cellStyle name="_KT_TG_2_Khai toan CDMA Q.NgAI gđ4  A HUNG 11-1-2007" xfId="76" xr:uid="{00000000-0005-0000-0000-000028010000}"/>
    <cellStyle name="_KT_TG_2_Lora-tungchau" xfId="77" xr:uid="{00000000-0005-0000-0000-000029010000}"/>
    <cellStyle name="_KT_TG_2_Lora-tungchau 2" xfId="378" xr:uid="{00000000-0005-0000-0000-00002A010000}"/>
    <cellStyle name="_KT_TG_2_Lora-tungchau 3" xfId="526" xr:uid="{00000000-0005-0000-0000-00002B010000}"/>
    <cellStyle name="_KT_TG_2_Lora-tungchau 4" xfId="636" xr:uid="{00000000-0005-0000-0000-00002C010000}"/>
    <cellStyle name="_KT_TG_2_Qt-HT3PQ1(CauKho)" xfId="78" xr:uid="{00000000-0005-0000-0000-00002D010000}"/>
    <cellStyle name="_KT_TG_2_Qt-HT3PQ1(CauKho) 2" xfId="379" xr:uid="{00000000-0005-0000-0000-00002E010000}"/>
    <cellStyle name="_KT_TG_2_Qt-HT3PQ1(CauKho) 3" xfId="637" xr:uid="{00000000-0005-0000-0000-00002F010000}"/>
    <cellStyle name="_KT_TG_2_Qt-HT3PQ1(CauKho)_ÿÿÿÿÿ" xfId="79" xr:uid="{00000000-0005-0000-0000-000030010000}"/>
    <cellStyle name="_KT_TG_3" xfId="80" xr:uid="{00000000-0005-0000-0000-000031010000}"/>
    <cellStyle name="_KT_TG_3 2" xfId="638" xr:uid="{00000000-0005-0000-0000-000032010000}"/>
    <cellStyle name="_KT_TG_3 3" xfId="828" xr:uid="{00000000-0005-0000-0000-000033010000}"/>
    <cellStyle name="_KT_TG_4" xfId="81" xr:uid="{00000000-0005-0000-0000-000034010000}"/>
    <cellStyle name="_KT_TG_4 2" xfId="380" xr:uid="{00000000-0005-0000-0000-000035010000}"/>
    <cellStyle name="_KT_TG_4_Bang ke khoi luong" xfId="381" xr:uid="{00000000-0005-0000-0000-000036010000}"/>
    <cellStyle name="_KT_TG_4_Book1" xfId="382" xr:uid="{00000000-0005-0000-0000-000037010000}"/>
    <cellStyle name="_KT_TG_4_Lora-tungchau" xfId="82" xr:uid="{00000000-0005-0000-0000-000038010000}"/>
    <cellStyle name="_KT_TG_4_Lora-tungchau 2" xfId="383" xr:uid="{00000000-0005-0000-0000-000039010000}"/>
    <cellStyle name="_KT_TG_4_Lora-tungchau_Bang ke khoi luong" xfId="384" xr:uid="{00000000-0005-0000-0000-00003A010000}"/>
    <cellStyle name="_KT_TG_4_Lora-tungchau_Book1" xfId="385" xr:uid="{00000000-0005-0000-0000-00003B010000}"/>
    <cellStyle name="_KT_TG_4_Lora-tungchau_tong" xfId="386" xr:uid="{00000000-0005-0000-0000-00003C010000}"/>
    <cellStyle name="_KT_TG_4_Qt-HT3PQ1(CauKho)" xfId="83" xr:uid="{00000000-0005-0000-0000-00003D010000}"/>
    <cellStyle name="_KT_TG_4_Qt-HT3PQ1(CauKho) 2" xfId="387" xr:uid="{00000000-0005-0000-0000-00003E010000}"/>
    <cellStyle name="_KT_TG_4_Qt-HT3PQ1(CauKho)_ÿÿÿÿÿ" xfId="84" xr:uid="{00000000-0005-0000-0000-00003F010000}"/>
    <cellStyle name="_KT_TG_4_tong" xfId="388" xr:uid="{00000000-0005-0000-0000-000040010000}"/>
    <cellStyle name="_Khai toan CDMA Q.NgAI gđ4  A HUNG 11-1-2007" xfId="85" xr:uid="{00000000-0005-0000-0000-00008F000000}"/>
    <cellStyle name="_KHPS thang 5_KV2(chinh sua)" xfId="829" xr:uid="{00000000-0005-0000-0000-000090000000}"/>
    <cellStyle name="_Lora-tungchau" xfId="86" xr:uid="{00000000-0005-0000-0000-000041010000}"/>
    <cellStyle name="_Lora-tungchau 2" xfId="389" xr:uid="{00000000-0005-0000-0000-000042010000}"/>
    <cellStyle name="_Lora-tungchau 3" xfId="527" xr:uid="{00000000-0005-0000-0000-000043010000}"/>
    <cellStyle name="_Lora-tungchau_Bang ke khoi luong" xfId="390" xr:uid="{00000000-0005-0000-0000-000044010000}"/>
    <cellStyle name="_Lora-tungchau_Book1" xfId="391" xr:uid="{00000000-0005-0000-0000-000045010000}"/>
    <cellStyle name="_Lora-tungchau_Book1 2" xfId="528" xr:uid="{00000000-0005-0000-0000-000046010000}"/>
    <cellStyle name="_Lora-tungchau_tong" xfId="392" xr:uid="{00000000-0005-0000-0000-000047010000}"/>
    <cellStyle name="_Lora-tungchau_ÿÿÿÿÿ" xfId="87" xr:uid="{00000000-0005-0000-0000-000048010000}"/>
    <cellStyle name="_MAU BAO CAO THANG MOI CHO ANH DUONG.xls-cu jut" xfId="830" xr:uid="{00000000-0005-0000-0000-000049010000}"/>
    <cellStyle name="_Ngay 10-5" xfId="831" xr:uid="{00000000-0005-0000-0000-00004A010000}"/>
    <cellStyle name="_Pluc BTS KV2" xfId="832" xr:uid="{00000000-0005-0000-0000-00004C010000}"/>
    <cellStyle name="_PHU LUC kv2" xfId="833" xr:uid="{00000000-0005-0000-0000-00004B010000}"/>
    <cellStyle name="_QNM" xfId="834" xr:uid="{00000000-0005-0000-0000-00004D010000}"/>
    <cellStyle name="_QNM - de xuat vat tu 6 tahng cuoi nam 2009" xfId="835" xr:uid="{00000000-0005-0000-0000-00004E010000}"/>
    <cellStyle name="_Qt-HT3PQ1(CauKho)" xfId="88" xr:uid="{00000000-0005-0000-0000-00004F010000}"/>
    <cellStyle name="_Qt-HT3PQ1(CauKho) 2" xfId="393" xr:uid="{00000000-0005-0000-0000-000050010000}"/>
    <cellStyle name="_Qt-HT3PQ1(CauKho)_ÿÿÿÿÿ" xfId="89" xr:uid="{00000000-0005-0000-0000-000051010000}"/>
    <cellStyle name="_S200,..-H" xfId="836" xr:uid="{00000000-0005-0000-0000-000052010000}"/>
    <cellStyle name="_S200,..-H_9-7" xfId="837" xr:uid="{00000000-0005-0000-0000-000053010000}"/>
    <cellStyle name="_S200,..-H_BAO CAO Moi" xfId="838" xr:uid="{00000000-0005-0000-0000-000054010000}"/>
    <cellStyle name="_S200,..-H_BC Tong KV1 Binh" xfId="839" xr:uid="{00000000-0005-0000-0000-000055010000}"/>
    <cellStyle name="_S200,..-H_BTS" xfId="840" xr:uid="{00000000-0005-0000-0000-000056010000}"/>
    <cellStyle name="_S200,..-H_KV2" xfId="841" xr:uid="{00000000-0005-0000-0000-000057010000}"/>
    <cellStyle name="_S200,..-H_Phong HT Bao Cao" xfId="842" xr:uid="{00000000-0005-0000-0000-000058010000}"/>
    <cellStyle name="_S200,..-H_QH xa ok.xls" xfId="843" xr:uid="{00000000-0005-0000-0000-000059010000}"/>
    <cellStyle name="_S200,..-H_QHX" xfId="844" xr:uid="{00000000-0005-0000-0000-00005A010000}"/>
    <cellStyle name="_S200,..-H_QHX Moi" xfId="845" xr:uid="{00000000-0005-0000-0000-00005B010000}"/>
    <cellStyle name="_S200,..-H_Quang Hoa Xa Tong The lam hang ngay" xfId="846" xr:uid="{00000000-0005-0000-0000-00005C010000}"/>
    <cellStyle name="_Sheet1" xfId="847" xr:uid="{00000000-0005-0000-0000-00005D010000}"/>
    <cellStyle name="_TG-TH" xfId="90" xr:uid="{00000000-0005-0000-0000-00005E010000}"/>
    <cellStyle name="_TG-TH 2" xfId="639" xr:uid="{00000000-0005-0000-0000-00005F010000}"/>
    <cellStyle name="_TG-TH 3" xfId="848" xr:uid="{00000000-0005-0000-0000-000060010000}"/>
    <cellStyle name="_TG-TH_1" xfId="91" xr:uid="{00000000-0005-0000-0000-000061010000}"/>
    <cellStyle name="_TG-TH_1 2" xfId="394" xr:uid="{00000000-0005-0000-0000-000062010000}"/>
    <cellStyle name="_TG-TH_1 3" xfId="849" xr:uid="{00000000-0005-0000-0000-000063010000}"/>
    <cellStyle name="_TG-TH_1_DAU NOI PL-CL TAI PHU LAMHC" xfId="92" xr:uid="{00000000-0005-0000-0000-000064010000}"/>
    <cellStyle name="_TG-TH_1_DAU NOI PL-CL TAI PHU LAMHC 2" xfId="395" xr:uid="{00000000-0005-0000-0000-000065010000}"/>
    <cellStyle name="_TG-TH_1_DT - NRe cong to Dhoi" xfId="93" xr:uid="{00000000-0005-0000-0000-000066010000}"/>
    <cellStyle name="_TG-TH_1_DT1" xfId="94" xr:uid="{00000000-0005-0000-0000-000067010000}"/>
    <cellStyle name="_TG-TH_1_Khai toan CDMA Q.NgAI gđ4  A HUNG 11-1-2007" xfId="95" xr:uid="{00000000-0005-0000-0000-000068010000}"/>
    <cellStyle name="_TG-TH_1_Lora-tungchau" xfId="96" xr:uid="{00000000-0005-0000-0000-000069010000}"/>
    <cellStyle name="_TG-TH_1_Lora-tungchau 2" xfId="396" xr:uid="{00000000-0005-0000-0000-00006A010000}"/>
    <cellStyle name="_TG-TH_1_Qt-HT3PQ1(CauKho)" xfId="97" xr:uid="{00000000-0005-0000-0000-00006B010000}"/>
    <cellStyle name="_TG-TH_1_Qt-HT3PQ1(CauKho) 2" xfId="397" xr:uid="{00000000-0005-0000-0000-00006C010000}"/>
    <cellStyle name="_TG-TH_1_Qt-HT3PQ1(CauKho)_ÿÿÿÿÿ" xfId="98" xr:uid="{00000000-0005-0000-0000-00006D010000}"/>
    <cellStyle name="_TG-TH_2" xfId="99" xr:uid="{00000000-0005-0000-0000-00006E010000}"/>
    <cellStyle name="_TG-TH_2 2" xfId="398" xr:uid="{00000000-0005-0000-0000-00006F010000}"/>
    <cellStyle name="_TG-TH_2 3" xfId="529" xr:uid="{00000000-0005-0000-0000-000070010000}"/>
    <cellStyle name="_TG-TH_2 4" xfId="640" xr:uid="{00000000-0005-0000-0000-000071010000}"/>
    <cellStyle name="_TG-TH_2 5" xfId="850" xr:uid="{00000000-0005-0000-0000-000072010000}"/>
    <cellStyle name="_TG-TH_2_DAU NOI PL-CL TAI PHU LAMHC" xfId="100" xr:uid="{00000000-0005-0000-0000-000073010000}"/>
    <cellStyle name="_TG-TH_2_DAU NOI PL-CL TAI PHU LAMHC 2" xfId="399" xr:uid="{00000000-0005-0000-0000-000074010000}"/>
    <cellStyle name="_TG-TH_2_DAU NOI PL-CL TAI PHU LAMHC 3" xfId="530" xr:uid="{00000000-0005-0000-0000-000075010000}"/>
    <cellStyle name="_TG-TH_2_DAU NOI PL-CL TAI PHU LAMHC 4" xfId="641" xr:uid="{00000000-0005-0000-0000-000076010000}"/>
    <cellStyle name="_TG-TH_2_DT - NRe cong to Dhoi" xfId="101" xr:uid="{00000000-0005-0000-0000-000077010000}"/>
    <cellStyle name="_TG-TH_2_DT1" xfId="102" xr:uid="{00000000-0005-0000-0000-000078010000}"/>
    <cellStyle name="_TG-TH_2_Khai toan CDMA Q.NgAI gđ4  A HUNG 11-1-2007" xfId="103" xr:uid="{00000000-0005-0000-0000-000079010000}"/>
    <cellStyle name="_TG-TH_2_Lora-tungchau" xfId="104" xr:uid="{00000000-0005-0000-0000-00007A010000}"/>
    <cellStyle name="_TG-TH_2_Lora-tungchau 2" xfId="400" xr:uid="{00000000-0005-0000-0000-00007B010000}"/>
    <cellStyle name="_TG-TH_2_Lora-tungchau 3" xfId="531" xr:uid="{00000000-0005-0000-0000-00007C010000}"/>
    <cellStyle name="_TG-TH_2_Lora-tungchau 4" xfId="642" xr:uid="{00000000-0005-0000-0000-00007D010000}"/>
    <cellStyle name="_TG-TH_2_Qt-HT3PQ1(CauKho)" xfId="105" xr:uid="{00000000-0005-0000-0000-00007E010000}"/>
    <cellStyle name="_TG-TH_2_Qt-HT3PQ1(CauKho) 2" xfId="401" xr:uid="{00000000-0005-0000-0000-00007F010000}"/>
    <cellStyle name="_TG-TH_2_Qt-HT3PQ1(CauKho) 3" xfId="643" xr:uid="{00000000-0005-0000-0000-000080010000}"/>
    <cellStyle name="_TG-TH_2_Qt-HT3PQ1(CauKho)_ÿÿÿÿÿ" xfId="106" xr:uid="{00000000-0005-0000-0000-000081010000}"/>
    <cellStyle name="_TG-TH_3" xfId="107" xr:uid="{00000000-0005-0000-0000-000082010000}"/>
    <cellStyle name="_TG-TH_3 2" xfId="402" xr:uid="{00000000-0005-0000-0000-000083010000}"/>
    <cellStyle name="_TG-TH_3_Bang ke khoi luong" xfId="403" xr:uid="{00000000-0005-0000-0000-000084010000}"/>
    <cellStyle name="_TG-TH_3_Book1" xfId="404" xr:uid="{00000000-0005-0000-0000-000085010000}"/>
    <cellStyle name="_TG-TH_3_Lora-tungchau" xfId="108" xr:uid="{00000000-0005-0000-0000-000086010000}"/>
    <cellStyle name="_TG-TH_3_Lora-tungchau 2" xfId="405" xr:uid="{00000000-0005-0000-0000-000087010000}"/>
    <cellStyle name="_TG-TH_3_Lora-tungchau_Bang ke khoi luong" xfId="406" xr:uid="{00000000-0005-0000-0000-000088010000}"/>
    <cellStyle name="_TG-TH_3_Lora-tungchau_Book1" xfId="407" xr:uid="{00000000-0005-0000-0000-000089010000}"/>
    <cellStyle name="_TG-TH_3_Lora-tungchau_tong" xfId="408" xr:uid="{00000000-0005-0000-0000-00008A010000}"/>
    <cellStyle name="_TG-TH_3_Qt-HT3PQ1(CauKho)" xfId="109" xr:uid="{00000000-0005-0000-0000-00008B010000}"/>
    <cellStyle name="_TG-TH_3_Qt-HT3PQ1(CauKho) 2" xfId="409" xr:uid="{00000000-0005-0000-0000-00008C010000}"/>
    <cellStyle name="_TG-TH_3_Qt-HT3PQ1(CauKho)_ÿÿÿÿÿ" xfId="110" xr:uid="{00000000-0005-0000-0000-00008D010000}"/>
    <cellStyle name="_TG-TH_3_tong" xfId="410" xr:uid="{00000000-0005-0000-0000-00008E010000}"/>
    <cellStyle name="_TG-TH_4" xfId="111" xr:uid="{00000000-0005-0000-0000-00008F010000}"/>
    <cellStyle name="_TG-TH_4 2" xfId="644" xr:uid="{00000000-0005-0000-0000-000090010000}"/>
    <cellStyle name="_TG-TH_4 3" xfId="851" xr:uid="{00000000-0005-0000-0000-000091010000}"/>
    <cellStyle name="_Tinh" xfId="852" xr:uid="{00000000-0005-0000-0000-00009B010000}"/>
    <cellStyle name="_TK CẢI TẠO LĐ KRÔNG PAK NĂM 2013. ĐÚNG" xfId="411" xr:uid="{00000000-0005-0000-0000-00009E010000}"/>
    <cellStyle name="_TK CẢI TẠO LĐ KRÔNG PAK NĂM 2013. ĐÚNG_TỔNG KÊ CQT LĐ KV KRÔNG ANA &amp; EA H'LEO 2015" xfId="412" xr:uid="{00000000-0005-0000-0000-00009F010000}"/>
    <cellStyle name="_TK cải tạo LĐ Krông păk 2013" xfId="413" xr:uid="{00000000-0005-0000-0000-00009C010000}"/>
    <cellStyle name="_TK cải tạo LĐ Krông păk 2013_TỔNG KÊ CQT LĐ KV KRÔNG ANA &amp; EA H'LEO 2015" xfId="414" xr:uid="{00000000-0005-0000-0000-00009D010000}"/>
    <cellStyle name="_TK HTLĐ KHU VỰC NAM TP.BMT NĂM 2013" xfId="415" xr:uid="{00000000-0005-0000-0000-0000A0010000}"/>
    <cellStyle name="_TK HTLĐ KHU VỰC NAM TP.BMT NĂM 2013_TỔNG KÊ CQT LĐ KV KRÔNG ANA &amp; EA H'LEO 2015" xfId="416" xr:uid="{00000000-0005-0000-0000-0000A1010000}"/>
    <cellStyle name="_tong" xfId="417" xr:uid="{00000000-0005-0000-0000-0000A3010000}"/>
    <cellStyle name="_tổng hợp nhu cầu vật tư, thiết bị 6 tháng cuối năm kv2" xfId="853" xr:uid="{00000000-0005-0000-0000-0000A4010000}"/>
    <cellStyle name="_tờ trinh-lan" xfId="854" xr:uid="{00000000-0005-0000-0000-0000A2010000}"/>
    <cellStyle name="_TTBVP" xfId="855" xr:uid="{00000000-0005-0000-0000-0000A5010000}"/>
    <cellStyle name="_TH  PTM hang ngay" xfId="856" xr:uid="{00000000-0005-0000-0000-000092010000}"/>
    <cellStyle name="_TH  PTM hang ngay 2" xfId="857" xr:uid="{00000000-0005-0000-0000-000093010000}"/>
    <cellStyle name="_TH BTST5 " xfId="858" xr:uid="{00000000-0005-0000-0000-000094010000}"/>
    <cellStyle name="_TH nhu cau Vtu, tbi 30.6.09" xfId="859" xr:uid="{00000000-0005-0000-0000-000095010000}"/>
    <cellStyle name="_Theo doi BC KH15 tong KV2" xfId="860" xr:uid="{00000000-0005-0000-0000-000096010000}"/>
    <cellStyle name="_THU-29-7" xfId="861" xr:uid="{00000000-0005-0000-0000-000097010000}"/>
    <cellStyle name="_THU-29-7 2" xfId="862" xr:uid="{00000000-0005-0000-0000-000098010000}"/>
    <cellStyle name="_Thuc thu cuoc T12 ky 11 -ADSL (version 1)" xfId="863" xr:uid="{00000000-0005-0000-0000-000099010000}"/>
    <cellStyle name="_thucnhap" xfId="864" xr:uid="{00000000-0005-0000-0000-00009A010000}"/>
    <cellStyle name="’Ê‰Ý_laroux" xfId="865" xr:uid="{00000000-0005-0000-0000-0000A6010000}"/>
    <cellStyle name="¤@¯ë_pldt" xfId="866" xr:uid="{00000000-0005-0000-0000-0000A7010000}"/>
    <cellStyle name="•W?_Format" xfId="112" xr:uid="{00000000-0005-0000-0000-0000A8010000}"/>
    <cellStyle name="•W€_Format" xfId="113" xr:uid="{00000000-0005-0000-0000-0000A9010000}"/>
    <cellStyle name="•W_Bx‹‹•”•iƒŠƒXƒg (2)" xfId="867" xr:uid="{00000000-0005-0000-0000-0000AA010000}"/>
    <cellStyle name="W_BxiXg (2)" xfId="868" xr:uid="{00000000-0005-0000-0000-0000AB010000}"/>
    <cellStyle name="0" xfId="869" xr:uid="{00000000-0005-0000-0000-0000AC010000}"/>
    <cellStyle name="0,0_x000d__x000a_NA_x000d__x000a_" xfId="870" xr:uid="{00000000-0005-0000-0000-0000AD010000}"/>
    <cellStyle name="0,0_x000d__x000a_NA_x000d__x000a_ 2" xfId="871" xr:uid="{00000000-0005-0000-0000-0000AE010000}"/>
    <cellStyle name="1" xfId="114" xr:uid="{00000000-0005-0000-0000-0000AF010000}"/>
    <cellStyle name="1_Arial_16" xfId="115" xr:uid="{00000000-0005-0000-0000-0000B0010000}"/>
    <cellStyle name="1_Book1" xfId="872" xr:uid="{00000000-0005-0000-0000-0000B1010000}"/>
    <cellStyle name="1_Book1_HC  QNM009(van dc1)" xfId="873" xr:uid="{00000000-0005-0000-0000-0000B2010000}"/>
    <cellStyle name="1_Book1_KH hoach keo quang thang 5" xfId="874" xr:uid="{00000000-0005-0000-0000-0000B3010000}"/>
    <cellStyle name="1_danh_ba_DT_cac_Tinh" xfId="875" xr:uid="{00000000-0005-0000-0000-0000B4010000}"/>
    <cellStyle name="1_Du Lieu ADSL Va PSTN" xfId="876" xr:uid="{00000000-0005-0000-0000-0000B5010000}"/>
    <cellStyle name="1_du toan qnm184" xfId="877" xr:uid="{00000000-0005-0000-0000-0000B6010000}"/>
    <cellStyle name="1_HC  QNM009(van dc1)" xfId="878" xr:uid="{00000000-0005-0000-0000-0000B7010000}"/>
    <cellStyle name="1_KE HOACH DI TINH thang 10-2007" xfId="879" xr:uid="{00000000-0005-0000-0000-0000B8010000}"/>
    <cellStyle name="1_QNM UCTT T3.2009_doi 4" xfId="880" xr:uid="{00000000-0005-0000-0000-0000B9010000}"/>
    <cellStyle name="12" xfId="116" xr:uid="{00000000-0005-0000-0000-0000BA010000}"/>
    <cellStyle name="18" xfId="881" xr:uid="{00000000-0005-0000-0000-0000BB010000}"/>
    <cellStyle name="18 2" xfId="882" xr:uid="{00000000-0005-0000-0000-0000BC010000}"/>
    <cellStyle name="18.1" xfId="117" xr:uid="{00000000-0005-0000-0000-0000BD010000}"/>
    <cellStyle name="¹éºÐÀ²_±âÅ¸" xfId="118" xr:uid="{00000000-0005-0000-0000-0000BE010000}"/>
    <cellStyle name="2" xfId="119" xr:uid="{00000000-0005-0000-0000-0000BF010000}"/>
    <cellStyle name="2_Book1" xfId="883" xr:uid="{00000000-0005-0000-0000-0000C0010000}"/>
    <cellStyle name="2_Book1_HC  QNM009(van dc1)" xfId="884" xr:uid="{00000000-0005-0000-0000-0000C1010000}"/>
    <cellStyle name="2_Book1_KH hoach keo quang thang 5" xfId="885" xr:uid="{00000000-0005-0000-0000-0000C2010000}"/>
    <cellStyle name="2_danh_ba_DT_cac_Tinh" xfId="886" xr:uid="{00000000-0005-0000-0000-0000C3010000}"/>
    <cellStyle name="2_Du Lieu ADSL Va PSTN" xfId="887" xr:uid="{00000000-0005-0000-0000-0000C4010000}"/>
    <cellStyle name="2_du toan qnm184" xfId="888" xr:uid="{00000000-0005-0000-0000-0000C5010000}"/>
    <cellStyle name="2_HC  QNM009(van dc1)" xfId="889" xr:uid="{00000000-0005-0000-0000-0000C6010000}"/>
    <cellStyle name="2_KE HOACH DI TINH thang 10-2007" xfId="890" xr:uid="{00000000-0005-0000-0000-0000C7010000}"/>
    <cellStyle name="2_QNM UCTT T3.2009_doi 4" xfId="891" xr:uid="{00000000-0005-0000-0000-0000C8010000}"/>
    <cellStyle name="20% - Accent1" xfId="120" builtinId="30" customBuiltin="1"/>
    <cellStyle name="20% - Accent1 2" xfId="532" xr:uid="{00000000-0005-0000-0000-0000CA010000}"/>
    <cellStyle name="20% - Accent1 2 2" xfId="894" xr:uid="{00000000-0005-0000-0000-0000CB010000}"/>
    <cellStyle name="20% - Accent1 2 3" xfId="893" xr:uid="{00000000-0005-0000-0000-0000CC010000}"/>
    <cellStyle name="20% - Accent1 3" xfId="895" xr:uid="{00000000-0005-0000-0000-0000CD010000}"/>
    <cellStyle name="20% - Accent1 4" xfId="892" xr:uid="{00000000-0005-0000-0000-0000CE010000}"/>
    <cellStyle name="20% - Accent2" xfId="121" builtinId="34" customBuiltin="1"/>
    <cellStyle name="20% - Accent2 2" xfId="533" xr:uid="{00000000-0005-0000-0000-0000D0010000}"/>
    <cellStyle name="20% - Accent2 2 2" xfId="898" xr:uid="{00000000-0005-0000-0000-0000D1010000}"/>
    <cellStyle name="20% - Accent2 2 3" xfId="897" xr:uid="{00000000-0005-0000-0000-0000D2010000}"/>
    <cellStyle name="20% - Accent2 3" xfId="899" xr:uid="{00000000-0005-0000-0000-0000D3010000}"/>
    <cellStyle name="20% - Accent2 4" xfId="896" xr:uid="{00000000-0005-0000-0000-0000D4010000}"/>
    <cellStyle name="20% - Accent3" xfId="122" builtinId="38" customBuiltin="1"/>
    <cellStyle name="20% - Accent3 2" xfId="534" xr:uid="{00000000-0005-0000-0000-0000D6010000}"/>
    <cellStyle name="20% - Accent3 2 2" xfId="902" xr:uid="{00000000-0005-0000-0000-0000D7010000}"/>
    <cellStyle name="20% - Accent3 2 3" xfId="901" xr:uid="{00000000-0005-0000-0000-0000D8010000}"/>
    <cellStyle name="20% - Accent3 3" xfId="903" xr:uid="{00000000-0005-0000-0000-0000D9010000}"/>
    <cellStyle name="20% - Accent3 4" xfId="900" xr:uid="{00000000-0005-0000-0000-0000DA010000}"/>
    <cellStyle name="20% - Accent4" xfId="123" builtinId="42" customBuiltin="1"/>
    <cellStyle name="20% - Accent4 2" xfId="535" xr:uid="{00000000-0005-0000-0000-0000DC010000}"/>
    <cellStyle name="20% - Accent4 2 2" xfId="906" xr:uid="{00000000-0005-0000-0000-0000DD010000}"/>
    <cellStyle name="20% - Accent4 2 3" xfId="905" xr:uid="{00000000-0005-0000-0000-0000DE010000}"/>
    <cellStyle name="20% - Accent4 3" xfId="907" xr:uid="{00000000-0005-0000-0000-0000DF010000}"/>
    <cellStyle name="20% - Accent4 4" xfId="904" xr:uid="{00000000-0005-0000-0000-0000E0010000}"/>
    <cellStyle name="20% - Accent5" xfId="124" builtinId="46" customBuiltin="1"/>
    <cellStyle name="20% - Accent5 2" xfId="536" xr:uid="{00000000-0005-0000-0000-0000E2010000}"/>
    <cellStyle name="20% - Accent5 2 2" xfId="910" xr:uid="{00000000-0005-0000-0000-0000E3010000}"/>
    <cellStyle name="20% - Accent5 2 3" xfId="909" xr:uid="{00000000-0005-0000-0000-0000E4010000}"/>
    <cellStyle name="20% - Accent5 3" xfId="911" xr:uid="{00000000-0005-0000-0000-0000E5010000}"/>
    <cellStyle name="20% - Accent5 4" xfId="908" xr:uid="{00000000-0005-0000-0000-0000E6010000}"/>
    <cellStyle name="20% - Accent6" xfId="125" builtinId="50" customBuiltin="1"/>
    <cellStyle name="20% - Accent6 2" xfId="537" xr:uid="{00000000-0005-0000-0000-0000E8010000}"/>
    <cellStyle name="20% - Accent6 2 2" xfId="914" xr:uid="{00000000-0005-0000-0000-0000E9010000}"/>
    <cellStyle name="20% - Accent6 2 3" xfId="913" xr:uid="{00000000-0005-0000-0000-0000EA010000}"/>
    <cellStyle name="20% - Accent6 3" xfId="915" xr:uid="{00000000-0005-0000-0000-0000EB010000}"/>
    <cellStyle name="20% - Accent6 4" xfId="912" xr:uid="{00000000-0005-0000-0000-0000EC010000}"/>
    <cellStyle name="20% - Nhấn1" xfId="916" xr:uid="{00000000-0005-0000-0000-0000ED010000}"/>
    <cellStyle name="20% - Nhấn2" xfId="917" xr:uid="{00000000-0005-0000-0000-0000EE010000}"/>
    <cellStyle name="20% - Nhấn3" xfId="918" xr:uid="{00000000-0005-0000-0000-0000EF010000}"/>
    <cellStyle name="20% - Nhấn4" xfId="919" xr:uid="{00000000-0005-0000-0000-0000F0010000}"/>
    <cellStyle name="20% - Nhấn5" xfId="920" xr:uid="{00000000-0005-0000-0000-0000F1010000}"/>
    <cellStyle name="20% - Nhấn6" xfId="921" xr:uid="{00000000-0005-0000-0000-0000F2010000}"/>
    <cellStyle name="3" xfId="126" xr:uid="{00000000-0005-0000-0000-0000F3010000}"/>
    <cellStyle name="3_Book1" xfId="922" xr:uid="{00000000-0005-0000-0000-0000F4010000}"/>
    <cellStyle name="3_Book1_HC  QNM009(van dc1)" xfId="923" xr:uid="{00000000-0005-0000-0000-0000F5010000}"/>
    <cellStyle name="3_Book1_KH hoach keo quang thang 5" xfId="924" xr:uid="{00000000-0005-0000-0000-0000F6010000}"/>
    <cellStyle name="3_danh_ba_DT_cac_Tinh" xfId="925" xr:uid="{00000000-0005-0000-0000-0000F7010000}"/>
    <cellStyle name="3_Du Lieu ADSL Va PSTN" xfId="926" xr:uid="{00000000-0005-0000-0000-0000F8010000}"/>
    <cellStyle name="3_du toan qnm184" xfId="927" xr:uid="{00000000-0005-0000-0000-0000F9010000}"/>
    <cellStyle name="3_HC  QNM009(van dc1)" xfId="928" xr:uid="{00000000-0005-0000-0000-0000FA010000}"/>
    <cellStyle name="3_KE HOACH DI TINH thang 10-2007" xfId="929" xr:uid="{00000000-0005-0000-0000-0000FB010000}"/>
    <cellStyle name="3_QNM UCTT T3.2009_doi 4" xfId="930" xr:uid="{00000000-0005-0000-0000-0000FC010000}"/>
    <cellStyle name="³f¹ô[0]_pldt" xfId="931" xr:uid="{00000000-0005-0000-0000-0000FD010000}"/>
    <cellStyle name="³f¹ô_pldt" xfId="932" xr:uid="{00000000-0005-0000-0000-0000FE010000}"/>
    <cellStyle name="4" xfId="127" xr:uid="{00000000-0005-0000-0000-0000FF010000}"/>
    <cellStyle name="40% - Accent1" xfId="128" builtinId="31" customBuiltin="1"/>
    <cellStyle name="40% - Accent1 2" xfId="538" xr:uid="{00000000-0005-0000-0000-000001020000}"/>
    <cellStyle name="40% - Accent1 2 2" xfId="935" xr:uid="{00000000-0005-0000-0000-000002020000}"/>
    <cellStyle name="40% - Accent1 2 3" xfId="934" xr:uid="{00000000-0005-0000-0000-000003020000}"/>
    <cellStyle name="40% - Accent1 3" xfId="936" xr:uid="{00000000-0005-0000-0000-000004020000}"/>
    <cellStyle name="40% - Accent1 4" xfId="933" xr:uid="{00000000-0005-0000-0000-000005020000}"/>
    <cellStyle name="40% - Accent2" xfId="129" builtinId="35" customBuiltin="1"/>
    <cellStyle name="40% - Accent2 2" xfId="539" xr:uid="{00000000-0005-0000-0000-000007020000}"/>
    <cellStyle name="40% - Accent2 2 2" xfId="939" xr:uid="{00000000-0005-0000-0000-000008020000}"/>
    <cellStyle name="40% - Accent2 2 3" xfId="938" xr:uid="{00000000-0005-0000-0000-000009020000}"/>
    <cellStyle name="40% - Accent2 3" xfId="940" xr:uid="{00000000-0005-0000-0000-00000A020000}"/>
    <cellStyle name="40% - Accent2 4" xfId="937" xr:uid="{00000000-0005-0000-0000-00000B020000}"/>
    <cellStyle name="40% - Accent3" xfId="130" builtinId="39" customBuiltin="1"/>
    <cellStyle name="40% - Accent3 2" xfId="540" xr:uid="{00000000-0005-0000-0000-00000D020000}"/>
    <cellStyle name="40% - Accent3 2 2" xfId="943" xr:uid="{00000000-0005-0000-0000-00000E020000}"/>
    <cellStyle name="40% - Accent3 2 3" xfId="942" xr:uid="{00000000-0005-0000-0000-00000F020000}"/>
    <cellStyle name="40% - Accent3 3" xfId="944" xr:uid="{00000000-0005-0000-0000-000010020000}"/>
    <cellStyle name="40% - Accent3 4" xfId="941" xr:uid="{00000000-0005-0000-0000-000011020000}"/>
    <cellStyle name="40% - Accent4" xfId="131" builtinId="43" customBuiltin="1"/>
    <cellStyle name="40% - Accent4 2" xfId="541" xr:uid="{00000000-0005-0000-0000-000013020000}"/>
    <cellStyle name="40% - Accent4 2 2" xfId="947" xr:uid="{00000000-0005-0000-0000-000014020000}"/>
    <cellStyle name="40% - Accent4 2 3" xfId="946" xr:uid="{00000000-0005-0000-0000-000015020000}"/>
    <cellStyle name="40% - Accent4 3" xfId="948" xr:uid="{00000000-0005-0000-0000-000016020000}"/>
    <cellStyle name="40% - Accent4 4" xfId="945" xr:uid="{00000000-0005-0000-0000-000017020000}"/>
    <cellStyle name="40% - Accent5" xfId="132" builtinId="47" customBuiltin="1"/>
    <cellStyle name="40% - Accent5 2" xfId="542" xr:uid="{00000000-0005-0000-0000-000019020000}"/>
    <cellStyle name="40% - Accent5 2 2" xfId="951" xr:uid="{00000000-0005-0000-0000-00001A020000}"/>
    <cellStyle name="40% - Accent5 2 3" xfId="950" xr:uid="{00000000-0005-0000-0000-00001B020000}"/>
    <cellStyle name="40% - Accent5 3" xfId="952" xr:uid="{00000000-0005-0000-0000-00001C020000}"/>
    <cellStyle name="40% - Accent5 4" xfId="949" xr:uid="{00000000-0005-0000-0000-00001D020000}"/>
    <cellStyle name="40% - Accent6" xfId="133" builtinId="51" customBuiltin="1"/>
    <cellStyle name="40% - Accent6 2" xfId="543" xr:uid="{00000000-0005-0000-0000-00001F020000}"/>
    <cellStyle name="40% - Accent6 2 2" xfId="955" xr:uid="{00000000-0005-0000-0000-000020020000}"/>
    <cellStyle name="40% - Accent6 2 3" xfId="954" xr:uid="{00000000-0005-0000-0000-000021020000}"/>
    <cellStyle name="40% - Accent6 3" xfId="956" xr:uid="{00000000-0005-0000-0000-000022020000}"/>
    <cellStyle name="40% - Accent6 4" xfId="953" xr:uid="{00000000-0005-0000-0000-000023020000}"/>
    <cellStyle name="40% - Nhấn1" xfId="957" xr:uid="{00000000-0005-0000-0000-000024020000}"/>
    <cellStyle name="40% - Nhấn2" xfId="958" xr:uid="{00000000-0005-0000-0000-000025020000}"/>
    <cellStyle name="40% - Nhấn3" xfId="959" xr:uid="{00000000-0005-0000-0000-000026020000}"/>
    <cellStyle name="40% - Nhấn4" xfId="960" xr:uid="{00000000-0005-0000-0000-000027020000}"/>
    <cellStyle name="40% - Nhấn5" xfId="961" xr:uid="{00000000-0005-0000-0000-000028020000}"/>
    <cellStyle name="40% - Nhấn6" xfId="962" xr:uid="{00000000-0005-0000-0000-000029020000}"/>
    <cellStyle name="510T" xfId="963" xr:uid="{00000000-0005-0000-0000-00002A020000}"/>
    <cellStyle name="6" xfId="134" xr:uid="{00000000-0005-0000-0000-00002B020000}"/>
    <cellStyle name="60% - Accent1" xfId="135" builtinId="32" customBuiltin="1"/>
    <cellStyle name="60% - Accent1 2" xfId="544" xr:uid="{00000000-0005-0000-0000-00002D020000}"/>
    <cellStyle name="60% - Accent1 2 2" xfId="966" xr:uid="{00000000-0005-0000-0000-00002E020000}"/>
    <cellStyle name="60% - Accent1 2 3" xfId="965" xr:uid="{00000000-0005-0000-0000-00002F020000}"/>
    <cellStyle name="60% - Accent1 3" xfId="967" xr:uid="{00000000-0005-0000-0000-000030020000}"/>
    <cellStyle name="60% - Accent1 4" xfId="964" xr:uid="{00000000-0005-0000-0000-000031020000}"/>
    <cellStyle name="60% - Accent2" xfId="136" builtinId="36" customBuiltin="1"/>
    <cellStyle name="60% - Accent2 2" xfId="545" xr:uid="{00000000-0005-0000-0000-000033020000}"/>
    <cellStyle name="60% - Accent2 2 2" xfId="970" xr:uid="{00000000-0005-0000-0000-000034020000}"/>
    <cellStyle name="60% - Accent2 2 3" xfId="969" xr:uid="{00000000-0005-0000-0000-000035020000}"/>
    <cellStyle name="60% - Accent2 3" xfId="971" xr:uid="{00000000-0005-0000-0000-000036020000}"/>
    <cellStyle name="60% - Accent2 4" xfId="968" xr:uid="{00000000-0005-0000-0000-000037020000}"/>
    <cellStyle name="60% - Accent3" xfId="137" builtinId="40" customBuiltin="1"/>
    <cellStyle name="60% - Accent3 2" xfId="546" xr:uid="{00000000-0005-0000-0000-000039020000}"/>
    <cellStyle name="60% - Accent3 2 2" xfId="974" xr:uid="{00000000-0005-0000-0000-00003A020000}"/>
    <cellStyle name="60% - Accent3 2 3" xfId="973" xr:uid="{00000000-0005-0000-0000-00003B020000}"/>
    <cellStyle name="60% - Accent3 3" xfId="975" xr:uid="{00000000-0005-0000-0000-00003C020000}"/>
    <cellStyle name="60% - Accent3 4" xfId="972" xr:uid="{00000000-0005-0000-0000-00003D020000}"/>
    <cellStyle name="60% - Accent4" xfId="138" builtinId="44" customBuiltin="1"/>
    <cellStyle name="60% - Accent4 2" xfId="547" xr:uid="{00000000-0005-0000-0000-00003F020000}"/>
    <cellStyle name="60% - Accent4 2 2" xfId="978" xr:uid="{00000000-0005-0000-0000-000040020000}"/>
    <cellStyle name="60% - Accent4 2 3" xfId="977" xr:uid="{00000000-0005-0000-0000-000041020000}"/>
    <cellStyle name="60% - Accent4 3" xfId="979" xr:uid="{00000000-0005-0000-0000-000042020000}"/>
    <cellStyle name="60% - Accent4 4" xfId="976" xr:uid="{00000000-0005-0000-0000-000043020000}"/>
    <cellStyle name="60% - Accent5" xfId="139" builtinId="48" customBuiltin="1"/>
    <cellStyle name="60% - Accent5 2" xfId="548" xr:uid="{00000000-0005-0000-0000-000045020000}"/>
    <cellStyle name="60% - Accent5 2 2" xfId="982" xr:uid="{00000000-0005-0000-0000-000046020000}"/>
    <cellStyle name="60% - Accent5 2 3" xfId="981" xr:uid="{00000000-0005-0000-0000-000047020000}"/>
    <cellStyle name="60% - Accent5 3" xfId="983" xr:uid="{00000000-0005-0000-0000-000048020000}"/>
    <cellStyle name="60% - Accent5 4" xfId="980" xr:uid="{00000000-0005-0000-0000-000049020000}"/>
    <cellStyle name="60% - Accent6" xfId="140" builtinId="52" customBuiltin="1"/>
    <cellStyle name="60% - Accent6 2" xfId="549" xr:uid="{00000000-0005-0000-0000-00004B020000}"/>
    <cellStyle name="60% - Accent6 2 2" xfId="986" xr:uid="{00000000-0005-0000-0000-00004C020000}"/>
    <cellStyle name="60% - Accent6 2 3" xfId="985" xr:uid="{00000000-0005-0000-0000-00004D020000}"/>
    <cellStyle name="60% - Accent6 3" xfId="987" xr:uid="{00000000-0005-0000-0000-00004E020000}"/>
    <cellStyle name="60% - Accent6 4" xfId="984" xr:uid="{00000000-0005-0000-0000-00004F020000}"/>
    <cellStyle name="60% - Nhấn1" xfId="988" xr:uid="{00000000-0005-0000-0000-000050020000}"/>
    <cellStyle name="60% - Nhấn2" xfId="989" xr:uid="{00000000-0005-0000-0000-000051020000}"/>
    <cellStyle name="60% - Nhấn3" xfId="990" xr:uid="{00000000-0005-0000-0000-000052020000}"/>
    <cellStyle name="60% - Nhấn4" xfId="991" xr:uid="{00000000-0005-0000-0000-000053020000}"/>
    <cellStyle name="60% - Nhấn5" xfId="992" xr:uid="{00000000-0005-0000-0000-000054020000}"/>
    <cellStyle name="60% - Nhấn6" xfId="993" xr:uid="{00000000-0005-0000-0000-000055020000}"/>
    <cellStyle name="a" xfId="994" xr:uid="{00000000-0005-0000-0000-000056020000}"/>
    <cellStyle name="Accent1" xfId="141" builtinId="29" customBuiltin="1"/>
    <cellStyle name="Accent1 - 20%" xfId="996" xr:uid="{00000000-0005-0000-0000-000058020000}"/>
    <cellStyle name="Accent1 - 40%" xfId="997" xr:uid="{00000000-0005-0000-0000-000059020000}"/>
    <cellStyle name="Accent1 - 60%" xfId="998" xr:uid="{00000000-0005-0000-0000-00005A020000}"/>
    <cellStyle name="Accent1 2" xfId="550" xr:uid="{00000000-0005-0000-0000-00005B020000}"/>
    <cellStyle name="Accent1 2 2" xfId="1000" xr:uid="{00000000-0005-0000-0000-00005C020000}"/>
    <cellStyle name="Accent1 2 3" xfId="999" xr:uid="{00000000-0005-0000-0000-00005D020000}"/>
    <cellStyle name="Accent1 3" xfId="1001" xr:uid="{00000000-0005-0000-0000-00005E020000}"/>
    <cellStyle name="Accent1 4" xfId="995" xr:uid="{00000000-0005-0000-0000-00005F020000}"/>
    <cellStyle name="Accent1 5" xfId="1621" xr:uid="{00000000-0005-0000-0000-000060020000}"/>
    <cellStyle name="Accent2" xfId="142" builtinId="33" customBuiltin="1"/>
    <cellStyle name="Accent2 - 20%" xfId="1003" xr:uid="{00000000-0005-0000-0000-000062020000}"/>
    <cellStyle name="Accent2 - 40%" xfId="1004" xr:uid="{00000000-0005-0000-0000-000063020000}"/>
    <cellStyle name="Accent2 - 60%" xfId="1005" xr:uid="{00000000-0005-0000-0000-000064020000}"/>
    <cellStyle name="Accent2 2" xfId="551" xr:uid="{00000000-0005-0000-0000-000065020000}"/>
    <cellStyle name="Accent2 2 2" xfId="1007" xr:uid="{00000000-0005-0000-0000-000066020000}"/>
    <cellStyle name="Accent2 2 3" xfId="1006" xr:uid="{00000000-0005-0000-0000-000067020000}"/>
    <cellStyle name="Accent2 3" xfId="1008" xr:uid="{00000000-0005-0000-0000-000068020000}"/>
    <cellStyle name="Accent2 4" xfId="1002" xr:uid="{00000000-0005-0000-0000-000069020000}"/>
    <cellStyle name="Accent2 5" xfId="1622" xr:uid="{00000000-0005-0000-0000-00006A020000}"/>
    <cellStyle name="Accent3" xfId="143" builtinId="37" customBuiltin="1"/>
    <cellStyle name="Accent3 - 20%" xfId="1010" xr:uid="{00000000-0005-0000-0000-00006C020000}"/>
    <cellStyle name="Accent3 - 40%" xfId="1011" xr:uid="{00000000-0005-0000-0000-00006D020000}"/>
    <cellStyle name="Accent3 - 60%" xfId="1012" xr:uid="{00000000-0005-0000-0000-00006E020000}"/>
    <cellStyle name="Accent3 2" xfId="552" xr:uid="{00000000-0005-0000-0000-00006F020000}"/>
    <cellStyle name="Accent3 2 2" xfId="1014" xr:uid="{00000000-0005-0000-0000-000070020000}"/>
    <cellStyle name="Accent3 2 3" xfId="1013" xr:uid="{00000000-0005-0000-0000-000071020000}"/>
    <cellStyle name="Accent3 3" xfId="1015" xr:uid="{00000000-0005-0000-0000-000072020000}"/>
    <cellStyle name="Accent3 4" xfId="1009" xr:uid="{00000000-0005-0000-0000-000073020000}"/>
    <cellStyle name="Accent3 5" xfId="1623" xr:uid="{00000000-0005-0000-0000-000074020000}"/>
    <cellStyle name="Accent4" xfId="144" builtinId="41" customBuiltin="1"/>
    <cellStyle name="Accent4 - 20%" xfId="1017" xr:uid="{00000000-0005-0000-0000-000076020000}"/>
    <cellStyle name="Accent4 - 40%" xfId="1018" xr:uid="{00000000-0005-0000-0000-000077020000}"/>
    <cellStyle name="Accent4 - 60%" xfId="1019" xr:uid="{00000000-0005-0000-0000-000078020000}"/>
    <cellStyle name="Accent4 2" xfId="553" xr:uid="{00000000-0005-0000-0000-000079020000}"/>
    <cellStyle name="Accent4 2 2" xfId="1021" xr:uid="{00000000-0005-0000-0000-00007A020000}"/>
    <cellStyle name="Accent4 2 3" xfId="1020" xr:uid="{00000000-0005-0000-0000-00007B020000}"/>
    <cellStyle name="Accent4 3" xfId="1022" xr:uid="{00000000-0005-0000-0000-00007C020000}"/>
    <cellStyle name="Accent4 4" xfId="1016" xr:uid="{00000000-0005-0000-0000-00007D020000}"/>
    <cellStyle name="Accent4 5" xfId="1624" xr:uid="{00000000-0005-0000-0000-00007E020000}"/>
    <cellStyle name="Accent5" xfId="145" builtinId="45" customBuiltin="1"/>
    <cellStyle name="Accent5 - 20%" xfId="1024" xr:uid="{00000000-0005-0000-0000-000080020000}"/>
    <cellStyle name="Accent5 - 40%" xfId="1025" xr:uid="{00000000-0005-0000-0000-000081020000}"/>
    <cellStyle name="Accent5 - 60%" xfId="1026" xr:uid="{00000000-0005-0000-0000-000082020000}"/>
    <cellStyle name="Accent5 2" xfId="554" xr:uid="{00000000-0005-0000-0000-000083020000}"/>
    <cellStyle name="Accent5 2 2" xfId="1028" xr:uid="{00000000-0005-0000-0000-000084020000}"/>
    <cellStyle name="Accent5 2 3" xfId="1027" xr:uid="{00000000-0005-0000-0000-000085020000}"/>
    <cellStyle name="Accent5 3" xfId="1029" xr:uid="{00000000-0005-0000-0000-000086020000}"/>
    <cellStyle name="Accent5 4" xfId="1023" xr:uid="{00000000-0005-0000-0000-000087020000}"/>
    <cellStyle name="Accent5 5" xfId="1625" xr:uid="{00000000-0005-0000-0000-000088020000}"/>
    <cellStyle name="Accent6" xfId="146" builtinId="49" customBuiltin="1"/>
    <cellStyle name="Accent6 - 20%" xfId="1031" xr:uid="{00000000-0005-0000-0000-00008A020000}"/>
    <cellStyle name="Accent6 - 40%" xfId="1032" xr:uid="{00000000-0005-0000-0000-00008B020000}"/>
    <cellStyle name="Accent6 - 60%" xfId="1033" xr:uid="{00000000-0005-0000-0000-00008C020000}"/>
    <cellStyle name="Accent6 2" xfId="555" xr:uid="{00000000-0005-0000-0000-00008D020000}"/>
    <cellStyle name="Accent6 2 2" xfId="1035" xr:uid="{00000000-0005-0000-0000-00008E020000}"/>
    <cellStyle name="Accent6 2 3" xfId="1034" xr:uid="{00000000-0005-0000-0000-00008F020000}"/>
    <cellStyle name="Accent6 3" xfId="1036" xr:uid="{00000000-0005-0000-0000-000090020000}"/>
    <cellStyle name="Accent6 4" xfId="1030" xr:uid="{00000000-0005-0000-0000-000091020000}"/>
    <cellStyle name="Accent6 5" xfId="1626" xr:uid="{00000000-0005-0000-0000-000092020000}"/>
    <cellStyle name="ÅëÈ­ [0]_      " xfId="1037" xr:uid="{00000000-0005-0000-0000-000093020000}"/>
    <cellStyle name="AeE­ [0]_INQUIRY ¿?¾÷AßAø " xfId="147" xr:uid="{00000000-0005-0000-0000-000094020000}"/>
    <cellStyle name="ÅëÈ­ [0]_S" xfId="1038" xr:uid="{00000000-0005-0000-0000-000095020000}"/>
    <cellStyle name="ÅëÈ­_      " xfId="1039" xr:uid="{00000000-0005-0000-0000-000096020000}"/>
    <cellStyle name="AeE­_INQUIRY ¿?¾÷AßAø " xfId="148" xr:uid="{00000000-0005-0000-0000-000097020000}"/>
    <cellStyle name="ÅëÈ­_L601CPT" xfId="149" xr:uid="{00000000-0005-0000-0000-000098020000}"/>
    <cellStyle name="APPEAR" xfId="150" xr:uid="{00000000-0005-0000-0000-000099020000}"/>
    <cellStyle name="args.style" xfId="1040" xr:uid="{00000000-0005-0000-0000-00009A020000}"/>
    <cellStyle name="ÄÞ¸¶ [0]_      " xfId="1041" xr:uid="{00000000-0005-0000-0000-00009B020000}"/>
    <cellStyle name="AÞ¸¶ [0]_INQUIRY ¿?¾÷AßAø " xfId="151" xr:uid="{00000000-0005-0000-0000-00009C020000}"/>
    <cellStyle name="ÄÞ¸¶ [0]_L601CPT" xfId="152" xr:uid="{00000000-0005-0000-0000-00009D020000}"/>
    <cellStyle name="ÄÞ¸¶_      " xfId="1042" xr:uid="{00000000-0005-0000-0000-00009E020000}"/>
    <cellStyle name="AÞ¸¶_INQUIRY ¿?¾÷AßAø " xfId="153" xr:uid="{00000000-0005-0000-0000-00009F020000}"/>
    <cellStyle name="ÄÞ¸¶_L601CPT" xfId="154" xr:uid="{00000000-0005-0000-0000-0000A0020000}"/>
    <cellStyle name="AutoFormat Options" xfId="155" xr:uid="{00000000-0005-0000-0000-0000A1020000}"/>
    <cellStyle name="AutoFormat Options 2" xfId="418" xr:uid="{00000000-0005-0000-0000-0000A2020000}"/>
    <cellStyle name="Bad" xfId="156" builtinId="27" customBuiltin="1"/>
    <cellStyle name="Bad 2" xfId="556" xr:uid="{00000000-0005-0000-0000-0000A4020000}"/>
    <cellStyle name="Bad 2 2" xfId="1044" xr:uid="{00000000-0005-0000-0000-0000A5020000}"/>
    <cellStyle name="Bad 2 3" xfId="1043" xr:uid="{00000000-0005-0000-0000-0000A6020000}"/>
    <cellStyle name="Bad 3" xfId="1045" xr:uid="{00000000-0005-0000-0000-0000A7020000}"/>
    <cellStyle name="bang coìa" xfId="157" xr:uid="{00000000-0005-0000-0000-0000A8020000}"/>
    <cellStyle name="Bangchu" xfId="1046" xr:uid="{00000000-0005-0000-0000-0000A9020000}"/>
    <cellStyle name="Body" xfId="1047" xr:uid="{00000000-0005-0000-0000-0000AA020000}"/>
    <cellStyle name="border" xfId="1048" xr:uid="{00000000-0005-0000-0000-0000AB020000}"/>
    <cellStyle name="border 2" xfId="1049" xr:uid="{00000000-0005-0000-0000-0000AC020000}"/>
    <cellStyle name="BuiltIn_Style_255" xfId="1050" xr:uid="{00000000-0005-0000-0000-0000AD020000}"/>
    <cellStyle name="C?AØ_¿?¾÷CoE² " xfId="158" xr:uid="{00000000-0005-0000-0000-0000AE020000}"/>
    <cellStyle name="Ç¥ÁØ_      " xfId="1051" xr:uid="{00000000-0005-0000-0000-0000AF020000}"/>
    <cellStyle name="C￥AØ_¿μ¾÷CoE² " xfId="159" xr:uid="{00000000-0005-0000-0000-0000B0020000}"/>
    <cellStyle name="Ç¥ÁØ_£Ò£Ã°üÁ¦ÀÛ" xfId="160" xr:uid="{00000000-0005-0000-0000-0000B1020000}"/>
    <cellStyle name="C￥AØ_Sheet1_¿μ¾÷CoE² " xfId="1052" xr:uid="{00000000-0005-0000-0000-0000B2020000}"/>
    <cellStyle name="Calc Currency (0)" xfId="1053" xr:uid="{00000000-0005-0000-0000-0000B3020000}"/>
    <cellStyle name="Calc Currency (0) 2" xfId="1054" xr:uid="{00000000-0005-0000-0000-0000B4020000}"/>
    <cellStyle name="Calc Currency (2)" xfId="1055" xr:uid="{00000000-0005-0000-0000-0000B5020000}"/>
    <cellStyle name="Calc Percent (0)" xfId="1056" xr:uid="{00000000-0005-0000-0000-0000B6020000}"/>
    <cellStyle name="Calc Percent (1)" xfId="1057" xr:uid="{00000000-0005-0000-0000-0000B7020000}"/>
    <cellStyle name="Calc Percent (2)" xfId="1058" xr:uid="{00000000-0005-0000-0000-0000B8020000}"/>
    <cellStyle name="Calc Percent (2) 2" xfId="1059" xr:uid="{00000000-0005-0000-0000-0000B9020000}"/>
    <cellStyle name="Calc Units (0)" xfId="1060" xr:uid="{00000000-0005-0000-0000-0000BA020000}"/>
    <cellStyle name="Calc Units (1)" xfId="1061" xr:uid="{00000000-0005-0000-0000-0000BB020000}"/>
    <cellStyle name="Calc Units (2)" xfId="1062" xr:uid="{00000000-0005-0000-0000-0000BC020000}"/>
    <cellStyle name="Calculation" xfId="161" builtinId="22" customBuiltin="1"/>
    <cellStyle name="Calculation 2" xfId="557" xr:uid="{00000000-0005-0000-0000-0000BE020000}"/>
    <cellStyle name="Calculation 2 2" xfId="1064" xr:uid="{00000000-0005-0000-0000-0000BF020000}"/>
    <cellStyle name="Calculation 2 3" xfId="1063" xr:uid="{00000000-0005-0000-0000-0000C0020000}"/>
    <cellStyle name="Calculation 3" xfId="1065" xr:uid="{00000000-0005-0000-0000-0000C1020000}"/>
    <cellStyle name="category" xfId="162" xr:uid="{00000000-0005-0000-0000-0000C2020000}"/>
    <cellStyle name="category 2" xfId="1066" xr:uid="{00000000-0005-0000-0000-0000C3020000}"/>
    <cellStyle name="CC1" xfId="1067" xr:uid="{00000000-0005-0000-0000-0000C4020000}"/>
    <cellStyle name="CC2" xfId="1068" xr:uid="{00000000-0005-0000-0000-0000C5020000}"/>
    <cellStyle name="Cerrency_Sheet2_XANGDAU" xfId="163" xr:uid="{00000000-0005-0000-0000-0000C6020000}"/>
    <cellStyle name="Co?ma_Sheet1" xfId="164" xr:uid="{00000000-0005-0000-0000-0000CF020000}"/>
    <cellStyle name="Comma" xfId="165" builtinId="3"/>
    <cellStyle name="Comma  - Style1" xfId="1070" xr:uid="{00000000-0005-0000-0000-0000D1020000}"/>
    <cellStyle name="Comma  - Style2" xfId="1071" xr:uid="{00000000-0005-0000-0000-0000D2020000}"/>
    <cellStyle name="Comma  - Style3" xfId="1072" xr:uid="{00000000-0005-0000-0000-0000D3020000}"/>
    <cellStyle name="Comma  - Style4" xfId="1073" xr:uid="{00000000-0005-0000-0000-0000D4020000}"/>
    <cellStyle name="Comma  - Style5" xfId="1074" xr:uid="{00000000-0005-0000-0000-0000D5020000}"/>
    <cellStyle name="Comma  - Style6" xfId="1075" xr:uid="{00000000-0005-0000-0000-0000D6020000}"/>
    <cellStyle name="Comma  - Style7" xfId="1076" xr:uid="{00000000-0005-0000-0000-0000D7020000}"/>
    <cellStyle name="Comma  - Style8" xfId="1077" xr:uid="{00000000-0005-0000-0000-0000D8020000}"/>
    <cellStyle name="Comma [00]" xfId="1078" xr:uid="{00000000-0005-0000-0000-0000D9020000}"/>
    <cellStyle name="Comma 10" xfId="1069" xr:uid="{00000000-0005-0000-0000-0000DA020000}"/>
    <cellStyle name="Comma 11" xfId="646" xr:uid="{00000000-0005-0000-0000-0000DB020000}"/>
    <cellStyle name="Comma 12" xfId="647" xr:uid="{00000000-0005-0000-0000-0000DC020000}"/>
    <cellStyle name="Comma 13" xfId="1627" xr:uid="{00000000-0005-0000-0000-0000DD020000}"/>
    <cellStyle name="Comma 14" xfId="1630" xr:uid="{00000000-0005-0000-0000-0000DE020000}"/>
    <cellStyle name="Comma 15" xfId="1640" xr:uid="{00000000-0005-0000-0000-0000DF020000}"/>
    <cellStyle name="Comma 2" xfId="166" xr:uid="{00000000-0005-0000-0000-0000E0020000}"/>
    <cellStyle name="Comma 2 14" xfId="688" xr:uid="{00000000-0005-0000-0000-0000E1020000}"/>
    <cellStyle name="Comma 2 2" xfId="329" xr:uid="{00000000-0005-0000-0000-0000E2020000}"/>
    <cellStyle name="Comma 2 2 2" xfId="500" xr:uid="{00000000-0005-0000-0000-0000E3020000}"/>
    <cellStyle name="Comma 2 2 2 2" xfId="1081" xr:uid="{00000000-0005-0000-0000-0000E4020000}"/>
    <cellStyle name="Comma 2 2 3" xfId="559" xr:uid="{00000000-0005-0000-0000-0000E5020000}"/>
    <cellStyle name="Comma 2 2 4" xfId="649" xr:uid="{00000000-0005-0000-0000-0000E6020000}"/>
    <cellStyle name="Comma 2 2 5" xfId="1080" xr:uid="{00000000-0005-0000-0000-0000E7020000}"/>
    <cellStyle name="Comma 2 3" xfId="491" xr:uid="{00000000-0005-0000-0000-0000E8020000}"/>
    <cellStyle name="Comma 2 3 2" xfId="1629" xr:uid="{00000000-0005-0000-0000-0000E9020000}"/>
    <cellStyle name="Comma 2 3 3" xfId="1641" xr:uid="{00000000-0005-0000-0000-0000EA020000}"/>
    <cellStyle name="Comma 2 4" xfId="167" xr:uid="{00000000-0005-0000-0000-0000EB020000}"/>
    <cellStyle name="Comma 2 4 2" xfId="492" xr:uid="{00000000-0005-0000-0000-0000EC020000}"/>
    <cellStyle name="Comma 2 5" xfId="648" xr:uid="{00000000-0005-0000-0000-0000ED020000}"/>
    <cellStyle name="Comma 2 6" xfId="1079" xr:uid="{00000000-0005-0000-0000-0000EE020000}"/>
    <cellStyle name="Comma 3" xfId="419" xr:uid="{00000000-0005-0000-0000-0000EF020000}"/>
    <cellStyle name="Comma 3 2" xfId="501" xr:uid="{00000000-0005-0000-0000-0000F0020000}"/>
    <cellStyle name="Comma 3 2 2" xfId="1083" xr:uid="{00000000-0005-0000-0000-0000F1020000}"/>
    <cellStyle name="Comma 3 3" xfId="616" xr:uid="{00000000-0005-0000-0000-0000F2020000}"/>
    <cellStyle name="Comma 3 4" xfId="690" xr:uid="{00000000-0005-0000-0000-0000F3020000}"/>
    <cellStyle name="Comma 3 5" xfId="1082" xr:uid="{00000000-0005-0000-0000-0000F4020000}"/>
    <cellStyle name="Comma 4" xfId="490" xr:uid="{00000000-0005-0000-0000-0000F5020000}"/>
    <cellStyle name="Comma 4 2" xfId="650" xr:uid="{00000000-0005-0000-0000-0000F6020000}"/>
    <cellStyle name="Comma 4 2 2" xfId="1085" xr:uid="{00000000-0005-0000-0000-0000F7020000}"/>
    <cellStyle name="Comma 4 3" xfId="328" xr:uid="{00000000-0005-0000-0000-0000F8020000}"/>
    <cellStyle name="Comma 4 3 2" xfId="499" xr:uid="{00000000-0005-0000-0000-0000F9020000}"/>
    <cellStyle name="Comma 4 4" xfId="1084" xr:uid="{00000000-0005-0000-0000-0000FA020000}"/>
    <cellStyle name="Comma 5" xfId="651" xr:uid="{00000000-0005-0000-0000-0000FB020000}"/>
    <cellStyle name="Comma 5 2" xfId="1633" xr:uid="{00000000-0005-0000-0000-0000FC020000}"/>
    <cellStyle name="Comma 6" xfId="652" xr:uid="{00000000-0005-0000-0000-0000FD020000}"/>
    <cellStyle name="Comma 7" xfId="504" xr:uid="{00000000-0005-0000-0000-0000FE020000}"/>
    <cellStyle name="Comma 7 2" xfId="683" xr:uid="{00000000-0005-0000-0000-0000FF020000}"/>
    <cellStyle name="Comma 7 2 2" xfId="692" xr:uid="{00000000-0005-0000-0000-000000030000}"/>
    <cellStyle name="Comma 8" xfId="614" xr:uid="{00000000-0005-0000-0000-000001030000}"/>
    <cellStyle name="Comma 9" xfId="645" xr:uid="{00000000-0005-0000-0000-000002030000}"/>
    <cellStyle name="Comma 9 2" xfId="682" xr:uid="{00000000-0005-0000-0000-000003030000}"/>
    <cellStyle name="comma zerodec" xfId="420" xr:uid="{00000000-0005-0000-0000-000004030000}"/>
    <cellStyle name="comma zerodec 2" xfId="502" xr:uid="{00000000-0005-0000-0000-000005030000}"/>
    <cellStyle name="comma zerodec 2 2" xfId="653" xr:uid="{00000000-0005-0000-0000-000006030000}"/>
    <cellStyle name="comma zerodec 2 3" xfId="1086" xr:uid="{00000000-0005-0000-0000-000007030000}"/>
    <cellStyle name="comma zerodec 3" xfId="560" xr:uid="{00000000-0005-0000-0000-000008030000}"/>
    <cellStyle name="Comma0" xfId="168" xr:uid="{00000000-0005-0000-0000-000009030000}"/>
    <cellStyle name="Comma0 2" xfId="1087" xr:uid="{00000000-0005-0000-0000-00000A030000}"/>
    <cellStyle name="Comma0 3" xfId="1088" xr:uid="{00000000-0005-0000-0000-00000B030000}"/>
    <cellStyle name="Copied" xfId="1089" xr:uid="{00000000-0005-0000-0000-00000C030000}"/>
    <cellStyle name="COST1" xfId="1090" xr:uid="{00000000-0005-0000-0000-00000D030000}"/>
    <cellStyle name="Co聭ma_Sheet1" xfId="169" xr:uid="{00000000-0005-0000-0000-00000E030000}"/>
    <cellStyle name="CT1" xfId="1091" xr:uid="{00000000-0005-0000-0000-00000F030000}"/>
    <cellStyle name="CT2" xfId="1092" xr:uid="{00000000-0005-0000-0000-000010030000}"/>
    <cellStyle name="CT4" xfId="1093" xr:uid="{00000000-0005-0000-0000-000011030000}"/>
    <cellStyle name="CT5" xfId="1094" xr:uid="{00000000-0005-0000-0000-000012030000}"/>
    <cellStyle name="ct7" xfId="1095" xr:uid="{00000000-0005-0000-0000-000013030000}"/>
    <cellStyle name="ct8" xfId="1096" xr:uid="{00000000-0005-0000-0000-000014030000}"/>
    <cellStyle name="cth1" xfId="1097" xr:uid="{00000000-0005-0000-0000-000015030000}"/>
    <cellStyle name="Cthuc" xfId="1098" xr:uid="{00000000-0005-0000-0000-000016030000}"/>
    <cellStyle name="Cthuc1" xfId="1099" xr:uid="{00000000-0005-0000-0000-000017030000}"/>
    <cellStyle name="Currency [00]" xfId="1100" xr:uid="{00000000-0005-0000-0000-000018030000}"/>
    <cellStyle name="Currency 2" xfId="654" xr:uid="{00000000-0005-0000-0000-000019030000}"/>
    <cellStyle name="Currency 2 2" xfId="1102" xr:uid="{00000000-0005-0000-0000-00001A030000}"/>
    <cellStyle name="Currency 2 3" xfId="1101" xr:uid="{00000000-0005-0000-0000-00001B030000}"/>
    <cellStyle name="Currency 3 2" xfId="611" xr:uid="{00000000-0005-0000-0000-00001C030000}"/>
    <cellStyle name="Currency0" xfId="170" xr:uid="{00000000-0005-0000-0000-00001D030000}"/>
    <cellStyle name="Currency0 2" xfId="421" xr:uid="{00000000-0005-0000-0000-00001E030000}"/>
    <cellStyle name="Currency0 2 2" xfId="1103" xr:uid="{00000000-0005-0000-0000-00001F030000}"/>
    <cellStyle name="Currency0 3" xfId="655" xr:uid="{00000000-0005-0000-0000-000020030000}"/>
    <cellStyle name="Currency1" xfId="422" xr:uid="{00000000-0005-0000-0000-000021030000}"/>
    <cellStyle name="Currency1 2" xfId="561" xr:uid="{00000000-0005-0000-0000-000022030000}"/>
    <cellStyle name="Currency1 2 2" xfId="1105" xr:uid="{00000000-0005-0000-0000-000023030000}"/>
    <cellStyle name="Currency1 3" xfId="656" xr:uid="{00000000-0005-0000-0000-000024030000}"/>
    <cellStyle name="Currency1 3 2" xfId="1106" xr:uid="{00000000-0005-0000-0000-000025030000}"/>
    <cellStyle name="Currency1 4" xfId="1104" xr:uid="{00000000-0005-0000-0000-000026030000}"/>
    <cellStyle name="chchuyen" xfId="1107" xr:uid="{00000000-0005-0000-0000-0000C7020000}"/>
    <cellStyle name="Check Cell" xfId="171" builtinId="23" customBuiltin="1"/>
    <cellStyle name="Check Cell 2" xfId="558" xr:uid="{00000000-0005-0000-0000-0000C9020000}"/>
    <cellStyle name="Check Cell 2 2" xfId="1109" xr:uid="{00000000-0005-0000-0000-0000CA020000}"/>
    <cellStyle name="Check Cell 2 3" xfId="1108" xr:uid="{00000000-0005-0000-0000-0000CB020000}"/>
    <cellStyle name="Check Cell 3" xfId="1110" xr:uid="{00000000-0005-0000-0000-0000CC020000}"/>
    <cellStyle name="chu" xfId="172" xr:uid="{00000000-0005-0000-0000-0000CD020000}"/>
    <cellStyle name="chu 2" xfId="1111" xr:uid="{00000000-0005-0000-0000-0000CE020000}"/>
    <cellStyle name="d" xfId="1112" xr:uid="{00000000-0005-0000-0000-000027030000}"/>
    <cellStyle name="d%" xfId="1113" xr:uid="{00000000-0005-0000-0000-000028030000}"/>
    <cellStyle name="d1" xfId="1114" xr:uid="{00000000-0005-0000-0000-000029030000}"/>
    <cellStyle name="Date" xfId="173" xr:uid="{00000000-0005-0000-0000-00002A030000}"/>
    <cellStyle name="Date 2" xfId="1115" xr:uid="{00000000-0005-0000-0000-00002B030000}"/>
    <cellStyle name="Date 3" xfId="1116" xr:uid="{00000000-0005-0000-0000-00002C030000}"/>
    <cellStyle name="Date Short" xfId="1117" xr:uid="{00000000-0005-0000-0000-00002D030000}"/>
    <cellStyle name="Date_Book1" xfId="1118" xr:uid="{00000000-0005-0000-0000-00002E030000}"/>
    <cellStyle name="daude" xfId="1119" xr:uid="{00000000-0005-0000-0000-000032030000}"/>
    <cellStyle name="Dấu phẩy 2" xfId="1120" xr:uid="{00000000-0005-0000-0000-00002F030000}"/>
    <cellStyle name="Dezimal [0]_Compiling Utility Macros" xfId="174" xr:uid="{00000000-0005-0000-0000-000037030000}"/>
    <cellStyle name="Dezimal_Compiling Utility Macros" xfId="175" xr:uid="{00000000-0005-0000-0000-000038030000}"/>
    <cellStyle name="Dollar (zero dec)" xfId="423" xr:uid="{00000000-0005-0000-0000-000039030000}"/>
    <cellStyle name="Dollar (zero dec) 2" xfId="562" xr:uid="{00000000-0005-0000-0000-00003A030000}"/>
    <cellStyle name="Dollar (zero dec) 2 2" xfId="1122" xr:uid="{00000000-0005-0000-0000-00003B030000}"/>
    <cellStyle name="Dollar (zero dec) 3" xfId="657" xr:uid="{00000000-0005-0000-0000-00003C030000}"/>
    <cellStyle name="Dollar (zero dec) 3 2" xfId="1123" xr:uid="{00000000-0005-0000-0000-00003D030000}"/>
    <cellStyle name="Dollar (zero dec) 4" xfId="1121" xr:uid="{00000000-0005-0000-0000-00003E030000}"/>
    <cellStyle name="Đầu ra" xfId="234" xr:uid="{00000000-0005-0000-0000-000030030000}"/>
    <cellStyle name="Đầu vào" xfId="205" xr:uid="{00000000-0005-0000-0000-000031030000}"/>
    <cellStyle name="Đề mục 1" xfId="1124" xr:uid="{00000000-0005-0000-0000-000033030000}"/>
    <cellStyle name="Đề mục 2" xfId="1125" xr:uid="{00000000-0005-0000-0000-000034030000}"/>
    <cellStyle name="Đề mục 3" xfId="1126" xr:uid="{00000000-0005-0000-0000-000035030000}"/>
    <cellStyle name="Đề mục 4" xfId="1127" xr:uid="{00000000-0005-0000-0000-000036030000}"/>
    <cellStyle name="eeee" xfId="176" xr:uid="{00000000-0005-0000-0000-00003F030000}"/>
    <cellStyle name="Emphasis 1" xfId="1128" xr:uid="{00000000-0005-0000-0000-000040030000}"/>
    <cellStyle name="Emphasis 2" xfId="1129" xr:uid="{00000000-0005-0000-0000-000041030000}"/>
    <cellStyle name="Emphasis 3" xfId="1130" xr:uid="{00000000-0005-0000-0000-000042030000}"/>
    <cellStyle name="Enter Currency (0)" xfId="1131" xr:uid="{00000000-0005-0000-0000-000043030000}"/>
    <cellStyle name="Enter Currency (2)" xfId="1132" xr:uid="{00000000-0005-0000-0000-000044030000}"/>
    <cellStyle name="Enter Units (0)" xfId="1133" xr:uid="{00000000-0005-0000-0000-000045030000}"/>
    <cellStyle name="Enter Units (1)" xfId="1134" xr:uid="{00000000-0005-0000-0000-000046030000}"/>
    <cellStyle name="Enter Units (2)" xfId="1135" xr:uid="{00000000-0005-0000-0000-000047030000}"/>
    <cellStyle name="Entered" xfId="1136" xr:uid="{00000000-0005-0000-0000-000048030000}"/>
    <cellStyle name="Euro" xfId="177" xr:uid="{00000000-0005-0000-0000-000049030000}"/>
    <cellStyle name="Euro 2" xfId="1138" xr:uid="{00000000-0005-0000-0000-00004A030000}"/>
    <cellStyle name="Euro 3" xfId="1137" xr:uid="{00000000-0005-0000-0000-00004B030000}"/>
    <cellStyle name="Explanatory Text" xfId="178" builtinId="53" customBuiltin="1"/>
    <cellStyle name="Explanatory Text 2" xfId="563" xr:uid="{00000000-0005-0000-0000-00004D030000}"/>
    <cellStyle name="Explanatory Text 2 2" xfId="1140" xr:uid="{00000000-0005-0000-0000-00004E030000}"/>
    <cellStyle name="Explanatory Text 2 3" xfId="1139" xr:uid="{00000000-0005-0000-0000-00004F030000}"/>
    <cellStyle name="Explanatory Text 3" xfId="1141" xr:uid="{00000000-0005-0000-0000-000050030000}"/>
    <cellStyle name="Fixed" xfId="179" xr:uid="{00000000-0005-0000-0000-000051030000}"/>
    <cellStyle name="Fixed 2" xfId="1142" xr:uid="{00000000-0005-0000-0000-000052030000}"/>
    <cellStyle name="Fixed 3" xfId="1143" xr:uid="{00000000-0005-0000-0000-000053030000}"/>
    <cellStyle name="Font Britannic16" xfId="180" xr:uid="{00000000-0005-0000-0000-000054030000}"/>
    <cellStyle name="Font Britannic18" xfId="181" xr:uid="{00000000-0005-0000-0000-000055030000}"/>
    <cellStyle name="Font CenturyCond 18" xfId="182" xr:uid="{00000000-0005-0000-0000-000056030000}"/>
    <cellStyle name="Font Cond20" xfId="183" xr:uid="{00000000-0005-0000-0000-000057030000}"/>
    <cellStyle name="Font Lucida sans16" xfId="184" xr:uid="{00000000-0005-0000-0000-000058030000}"/>
    <cellStyle name="Font LucidaSans16" xfId="185" xr:uid="{00000000-0005-0000-0000-000059030000}"/>
    <cellStyle name="Font NewCenturyCond18" xfId="186" xr:uid="{00000000-0005-0000-0000-00005A030000}"/>
    <cellStyle name="Font NewCenturyCond18 2" xfId="1144" xr:uid="{00000000-0005-0000-0000-00005B030000}"/>
    <cellStyle name="Font Ottawa14" xfId="187" xr:uid="{00000000-0005-0000-0000-00005C030000}"/>
    <cellStyle name="Font Ottawa14 2" xfId="1145" xr:uid="{00000000-0005-0000-0000-00005D030000}"/>
    <cellStyle name="Font Ottawa16" xfId="188" xr:uid="{00000000-0005-0000-0000-00005E030000}"/>
    <cellStyle name="Ghi chú" xfId="229" xr:uid="{00000000-0005-0000-0000-00005F030000}"/>
    <cellStyle name="Ghi chú 2" xfId="1146" xr:uid="{00000000-0005-0000-0000-000060030000}"/>
    <cellStyle name="Good" xfId="189" builtinId="26" customBuiltin="1"/>
    <cellStyle name="Good 2" xfId="564" xr:uid="{00000000-0005-0000-0000-000062030000}"/>
    <cellStyle name="Good 2 2" xfId="1148" xr:uid="{00000000-0005-0000-0000-000063030000}"/>
    <cellStyle name="Good 2 3" xfId="1147" xr:uid="{00000000-0005-0000-0000-000064030000}"/>
    <cellStyle name="Good 3" xfId="1149" xr:uid="{00000000-0005-0000-0000-000065030000}"/>
    <cellStyle name="Grey" xfId="190" xr:uid="{00000000-0005-0000-0000-000066030000}"/>
    <cellStyle name="Grey 2" xfId="424" xr:uid="{00000000-0005-0000-0000-000067030000}"/>
    <cellStyle name="Grey 2 2" xfId="1150" xr:uid="{00000000-0005-0000-0000-000068030000}"/>
    <cellStyle name="Grey 3" xfId="1151" xr:uid="{00000000-0005-0000-0000-000069030000}"/>
    <cellStyle name="H" xfId="1152" xr:uid="{00000000-0005-0000-0000-00006A030000}"/>
    <cellStyle name="H 2" xfId="1153" xr:uid="{00000000-0005-0000-0000-00006B030000}"/>
    <cellStyle name="H_D-A-VU" xfId="1154" xr:uid="{00000000-0005-0000-0000-00006C030000}"/>
    <cellStyle name="H_D-A-VU 2" xfId="1155" xr:uid="{00000000-0005-0000-0000-00006D030000}"/>
    <cellStyle name="H_D-A-VU_HC  QNM009(van dc1)" xfId="1156" xr:uid="{00000000-0005-0000-0000-00006E030000}"/>
    <cellStyle name="H_D-A-VU_HC  QNM009(van dc1) 2" xfId="1157" xr:uid="{00000000-0005-0000-0000-00006F030000}"/>
    <cellStyle name="H_D-A-VU_KH hoach keo quang thang 5" xfId="1158" xr:uid="{00000000-0005-0000-0000-000070030000}"/>
    <cellStyle name="H_D-A-VU_KH hoach keo quang thang 5 2" xfId="1159" xr:uid="{00000000-0005-0000-0000-000071030000}"/>
    <cellStyle name="H_D-A-VU_KH T6" xfId="1160" xr:uid="{00000000-0005-0000-0000-000072030000}"/>
    <cellStyle name="H_D-A-VU_KH T6 2" xfId="1161" xr:uid="{00000000-0005-0000-0000-000073030000}"/>
    <cellStyle name="H_D-A-VU_TPVT" xfId="1162" xr:uid="{00000000-0005-0000-0000-000074030000}"/>
    <cellStyle name="H_D-A-VU_TPVT 2" xfId="1163" xr:uid="{00000000-0005-0000-0000-000075030000}"/>
    <cellStyle name="H_D-A-VU_TPVT_HC  QNM009(van dc1)" xfId="1164" xr:uid="{00000000-0005-0000-0000-000076030000}"/>
    <cellStyle name="H_D-A-VU_TPVT_HC  QNM009(van dc1) 2" xfId="1165" xr:uid="{00000000-0005-0000-0000-000077030000}"/>
    <cellStyle name="H_D-A-VU_TPVT_KH hoach keo quang thang 5" xfId="1166" xr:uid="{00000000-0005-0000-0000-000078030000}"/>
    <cellStyle name="H_D-A-VU_TPVT_KH hoach keo quang thang 5 2" xfId="1167" xr:uid="{00000000-0005-0000-0000-000079030000}"/>
    <cellStyle name="H_D-A-VU_TPVT_KH T6" xfId="1168" xr:uid="{00000000-0005-0000-0000-00007A030000}"/>
    <cellStyle name="H_D-A-VU_TPVT_KH T6 2" xfId="1169" xr:uid="{00000000-0005-0000-0000-00007B030000}"/>
    <cellStyle name="H_HC  QNM009(van dc1)" xfId="1170" xr:uid="{00000000-0005-0000-0000-00007C030000}"/>
    <cellStyle name="H_HC  QNM009(van dc1) 2" xfId="1171" xr:uid="{00000000-0005-0000-0000-00007D030000}"/>
    <cellStyle name="H_HSTHAU" xfId="1172" xr:uid="{00000000-0005-0000-0000-00007E030000}"/>
    <cellStyle name="H_HSTHAU 2" xfId="1173" xr:uid="{00000000-0005-0000-0000-00007F030000}"/>
    <cellStyle name="H_HSTHAU_HC  QNM009(van dc1)" xfId="1174" xr:uid="{00000000-0005-0000-0000-000080030000}"/>
    <cellStyle name="H_HSTHAU_HC  QNM009(van dc1) 2" xfId="1175" xr:uid="{00000000-0005-0000-0000-000081030000}"/>
    <cellStyle name="H_HSTHAU_KH hoach keo quang thang 5" xfId="1176" xr:uid="{00000000-0005-0000-0000-000082030000}"/>
    <cellStyle name="H_HSTHAU_KH hoach keo quang thang 5 2" xfId="1177" xr:uid="{00000000-0005-0000-0000-000083030000}"/>
    <cellStyle name="H_HSTHAU_KH T6" xfId="1178" xr:uid="{00000000-0005-0000-0000-000084030000}"/>
    <cellStyle name="H_HSTHAU_KH T6 2" xfId="1179" xr:uid="{00000000-0005-0000-0000-000085030000}"/>
    <cellStyle name="H_HSTHAU_TPVT" xfId="1180" xr:uid="{00000000-0005-0000-0000-000086030000}"/>
    <cellStyle name="H_HSTHAU_TPVT 2" xfId="1181" xr:uid="{00000000-0005-0000-0000-000087030000}"/>
    <cellStyle name="H_HSTHAU_TPVT_HC  QNM009(van dc1)" xfId="1182" xr:uid="{00000000-0005-0000-0000-000088030000}"/>
    <cellStyle name="H_HSTHAU_TPVT_HC  QNM009(van dc1) 2" xfId="1183" xr:uid="{00000000-0005-0000-0000-000089030000}"/>
    <cellStyle name="H_HSTHAU_TPVT_KH hoach keo quang thang 5" xfId="1184" xr:uid="{00000000-0005-0000-0000-00008A030000}"/>
    <cellStyle name="H_HSTHAU_TPVT_KH hoach keo quang thang 5 2" xfId="1185" xr:uid="{00000000-0005-0000-0000-00008B030000}"/>
    <cellStyle name="H_HSTHAU_TPVT_KH T6" xfId="1186" xr:uid="{00000000-0005-0000-0000-00008C030000}"/>
    <cellStyle name="H_HSTHAU_TPVT_KH T6 2" xfId="1187" xr:uid="{00000000-0005-0000-0000-00008D030000}"/>
    <cellStyle name="H_KH hoach keo quang thang 5" xfId="1188" xr:uid="{00000000-0005-0000-0000-00008E030000}"/>
    <cellStyle name="H_KH hoach keo quang thang 5 2" xfId="1189" xr:uid="{00000000-0005-0000-0000-00008F030000}"/>
    <cellStyle name="H_KH T6" xfId="1190" xr:uid="{00000000-0005-0000-0000-000090030000}"/>
    <cellStyle name="H_KH T6 2" xfId="1191" xr:uid="{00000000-0005-0000-0000-000091030000}"/>
    <cellStyle name="H_TPVT" xfId="1192" xr:uid="{00000000-0005-0000-0000-000092030000}"/>
    <cellStyle name="H_TPVT 2" xfId="1193" xr:uid="{00000000-0005-0000-0000-000093030000}"/>
    <cellStyle name="H_TPVT_HC  QNM009(van dc1)" xfId="1194" xr:uid="{00000000-0005-0000-0000-000094030000}"/>
    <cellStyle name="H_TPVT_HC  QNM009(van dc1) 2" xfId="1195" xr:uid="{00000000-0005-0000-0000-000095030000}"/>
    <cellStyle name="H_TPVT_KH hoach keo quang thang 5" xfId="1196" xr:uid="{00000000-0005-0000-0000-000096030000}"/>
    <cellStyle name="H_TPVT_KH hoach keo quang thang 5 2" xfId="1197" xr:uid="{00000000-0005-0000-0000-000097030000}"/>
    <cellStyle name="H_TPVT_KH T6" xfId="1198" xr:uid="{00000000-0005-0000-0000-000098030000}"/>
    <cellStyle name="H_TPVT_KH T6 2" xfId="1199" xr:uid="{00000000-0005-0000-0000-000099030000}"/>
    <cellStyle name="ha" xfId="191" xr:uid="{00000000-0005-0000-0000-00009A030000}"/>
    <cellStyle name="Head 1" xfId="1200" xr:uid="{00000000-0005-0000-0000-00009B030000}"/>
    <cellStyle name="HEADER" xfId="192" xr:uid="{00000000-0005-0000-0000-00009C030000}"/>
    <cellStyle name="HEADER 2" xfId="1201" xr:uid="{00000000-0005-0000-0000-00009D030000}"/>
    <cellStyle name="Header1" xfId="193" xr:uid="{00000000-0005-0000-0000-00009E030000}"/>
    <cellStyle name="Header1 2" xfId="1202" xr:uid="{00000000-0005-0000-0000-00009F030000}"/>
    <cellStyle name="Header2" xfId="194" xr:uid="{00000000-0005-0000-0000-0000A0030000}"/>
    <cellStyle name="Header2 2" xfId="1203" xr:uid="{00000000-0005-0000-0000-0000A1030000}"/>
    <cellStyle name="Heading" xfId="1204" xr:uid="{00000000-0005-0000-0000-0000A2030000}"/>
    <cellStyle name="Heading 1" xfId="195" builtinId="16" customBuiltin="1"/>
    <cellStyle name="Heading 1 2" xfId="1205" xr:uid="{00000000-0005-0000-0000-0000A4030000}"/>
    <cellStyle name="Heading 1 2 2" xfId="1206" xr:uid="{00000000-0005-0000-0000-0000A5030000}"/>
    <cellStyle name="Heading 1 3" xfId="1207" xr:uid="{00000000-0005-0000-0000-0000A6030000}"/>
    <cellStyle name="Heading 2" xfId="196" builtinId="17" customBuiltin="1"/>
    <cellStyle name="Heading 2 2" xfId="1208" xr:uid="{00000000-0005-0000-0000-0000A8030000}"/>
    <cellStyle name="Heading 2 2 2" xfId="1209" xr:uid="{00000000-0005-0000-0000-0000A9030000}"/>
    <cellStyle name="Heading 2 3" xfId="1210" xr:uid="{00000000-0005-0000-0000-0000AA030000}"/>
    <cellStyle name="Heading 3" xfId="197" builtinId="18" customBuiltin="1"/>
    <cellStyle name="Heading 3 2" xfId="565" xr:uid="{00000000-0005-0000-0000-0000AC030000}"/>
    <cellStyle name="Heading 3 2 2" xfId="1212" xr:uid="{00000000-0005-0000-0000-0000AD030000}"/>
    <cellStyle name="Heading 3 2 3" xfId="1211" xr:uid="{00000000-0005-0000-0000-0000AE030000}"/>
    <cellStyle name="Heading 3 3" xfId="1213" xr:uid="{00000000-0005-0000-0000-0000AF030000}"/>
    <cellStyle name="Heading 4" xfId="198" builtinId="19" customBuiltin="1"/>
    <cellStyle name="Heading 4 2" xfId="566" xr:uid="{00000000-0005-0000-0000-0000B1030000}"/>
    <cellStyle name="Heading 4 2 2" xfId="1215" xr:uid="{00000000-0005-0000-0000-0000B2030000}"/>
    <cellStyle name="Heading 4 2 3" xfId="1214" xr:uid="{00000000-0005-0000-0000-0000B3030000}"/>
    <cellStyle name="Heading 4 3" xfId="1216" xr:uid="{00000000-0005-0000-0000-0000B4030000}"/>
    <cellStyle name="Heading1" xfId="199" xr:uid="{00000000-0005-0000-0000-0000B5030000}"/>
    <cellStyle name="HEADING1 2" xfId="425" xr:uid="{00000000-0005-0000-0000-0000B6030000}"/>
    <cellStyle name="Heading2" xfId="200" xr:uid="{00000000-0005-0000-0000-0000B7030000}"/>
    <cellStyle name="HEADING2 2" xfId="426" xr:uid="{00000000-0005-0000-0000-0000B8030000}"/>
    <cellStyle name="HEADINGS" xfId="1217" xr:uid="{00000000-0005-0000-0000-0000B9030000}"/>
    <cellStyle name="HEADINGSTOP" xfId="1218" xr:uid="{00000000-0005-0000-0000-0000BA030000}"/>
    <cellStyle name="headoption" xfId="1219" xr:uid="{00000000-0005-0000-0000-0000BB030000}"/>
    <cellStyle name="HIDE" xfId="201" xr:uid="{00000000-0005-0000-0000-0000BC030000}"/>
    <cellStyle name="hoa" xfId="202" xr:uid="{00000000-0005-0000-0000-0000BD030000}"/>
    <cellStyle name="Hoa-Scholl" xfId="203" xr:uid="{00000000-0005-0000-0000-0000BE030000}"/>
    <cellStyle name="i·0" xfId="204" xr:uid="{00000000-0005-0000-0000-0000BF030000}"/>
    <cellStyle name="i·0 2" xfId="427" xr:uid="{00000000-0005-0000-0000-0000C0030000}"/>
    <cellStyle name="i·0 3" xfId="1220" xr:uid="{00000000-0005-0000-0000-0000C1030000}"/>
    <cellStyle name="Input [yellow]" xfId="206" xr:uid="{00000000-0005-0000-0000-0000C2030000}"/>
    <cellStyle name="Input [yellow] 2" xfId="429" xr:uid="{00000000-0005-0000-0000-0000C3030000}"/>
    <cellStyle name="Input [yellow] 2 2" xfId="1222" xr:uid="{00000000-0005-0000-0000-0000C4030000}"/>
    <cellStyle name="Input [yellow] 3" xfId="1223" xr:uid="{00000000-0005-0000-0000-0000C5030000}"/>
    <cellStyle name="Input 2" xfId="428" xr:uid="{00000000-0005-0000-0000-0000C6030000}"/>
    <cellStyle name="Input 2 2" xfId="1225" xr:uid="{00000000-0005-0000-0000-0000C7030000}"/>
    <cellStyle name="Input 2 3" xfId="1224" xr:uid="{00000000-0005-0000-0000-0000C8030000}"/>
    <cellStyle name="Input 3" xfId="487" xr:uid="{00000000-0005-0000-0000-0000C9030000}"/>
    <cellStyle name="Input 3 2" xfId="1226" xr:uid="{00000000-0005-0000-0000-0000CA030000}"/>
    <cellStyle name="Input 4" xfId="567" xr:uid="{00000000-0005-0000-0000-0000CB030000}"/>
    <cellStyle name="Input 4 2" xfId="1227" xr:uid="{00000000-0005-0000-0000-0000CC030000}"/>
    <cellStyle name="Input 5" xfId="617" xr:uid="{00000000-0005-0000-0000-0000CD030000}"/>
    <cellStyle name="Input 6" xfId="1228" xr:uid="{00000000-0005-0000-0000-0000CE030000}"/>
    <cellStyle name="Input 7" xfId="1229" xr:uid="{00000000-0005-0000-0000-0000CF030000}"/>
    <cellStyle name="Input 8" xfId="1221" xr:uid="{00000000-0005-0000-0000-0000D0030000}"/>
    <cellStyle name="Input 9" xfId="1628" xr:uid="{00000000-0005-0000-0000-0000D1030000}"/>
    <cellStyle name="Input Cells" xfId="1230" xr:uid="{00000000-0005-0000-0000-0000D2030000}"/>
    <cellStyle name="k" xfId="1231" xr:uid="{00000000-0005-0000-0000-0000D3030000}"/>
    <cellStyle name="Kiểu 1" xfId="1232" xr:uid="{00000000-0005-0000-0000-0000DB030000}"/>
    <cellStyle name="Kiểu 2" xfId="1233" xr:uid="{00000000-0005-0000-0000-0000DC030000}"/>
    <cellStyle name="Kiểu 3" xfId="1234" xr:uid="{00000000-0005-0000-0000-0000DD030000}"/>
    <cellStyle name="Kiểu 4" xfId="1235" xr:uid="{00000000-0005-0000-0000-0000DE030000}"/>
    <cellStyle name="KH ®Ëm" xfId="1236" xr:uid="{00000000-0005-0000-0000-0000D4030000}"/>
    <cellStyle name="KH ®Ëm 2" xfId="1237" xr:uid="{00000000-0005-0000-0000-0000D5030000}"/>
    <cellStyle name="KH mê ngang" xfId="1238" xr:uid="{00000000-0005-0000-0000-0000D6030000}"/>
    <cellStyle name="KH mê ngang 2" xfId="1239" xr:uid="{00000000-0005-0000-0000-0000D7030000}"/>
    <cellStyle name="khanh" xfId="1240" xr:uid="{00000000-0005-0000-0000-0000D8030000}"/>
    <cellStyle name="khanh 2" xfId="1241" xr:uid="{00000000-0005-0000-0000-0000D9030000}"/>
    <cellStyle name="khung" xfId="430" xr:uid="{00000000-0005-0000-0000-0000DA030000}"/>
    <cellStyle name="Ledger 17 x 11 in" xfId="1242" xr:uid="{00000000-0005-0000-0000-0000DF030000}"/>
    <cellStyle name="Ledger 17 x 11 in 2" xfId="1243" xr:uid="{00000000-0005-0000-0000-0000E0030000}"/>
    <cellStyle name="Link Currency (0)" xfId="1244" xr:uid="{00000000-0005-0000-0000-0000E1030000}"/>
    <cellStyle name="Link Currency (2)" xfId="1245" xr:uid="{00000000-0005-0000-0000-0000E2030000}"/>
    <cellStyle name="Link Units (0)" xfId="1246" xr:uid="{00000000-0005-0000-0000-0000E3030000}"/>
    <cellStyle name="Link Units (1)" xfId="1247" xr:uid="{00000000-0005-0000-0000-0000E4030000}"/>
    <cellStyle name="Link Units (2)" xfId="1248" xr:uid="{00000000-0005-0000-0000-0000E5030000}"/>
    <cellStyle name="Link_CAPEX-B" xfId="1249" xr:uid="{00000000-0005-0000-0000-0000E6030000}"/>
    <cellStyle name="Linked Cell" xfId="207" builtinId="24" customBuiltin="1"/>
    <cellStyle name="Linked Cell 2" xfId="568" xr:uid="{00000000-0005-0000-0000-0000E8030000}"/>
    <cellStyle name="Linked Cell 2 2" xfId="1251" xr:uid="{00000000-0005-0000-0000-0000E9030000}"/>
    <cellStyle name="Linked Cell 2 3" xfId="1250" xr:uid="{00000000-0005-0000-0000-0000EA030000}"/>
    <cellStyle name="Linked Cell 3" xfId="1252" xr:uid="{00000000-0005-0000-0000-0000EB030000}"/>
    <cellStyle name="Linked Cells" xfId="1253" xr:uid="{00000000-0005-0000-0000-0000EC030000}"/>
    <cellStyle name="luc" xfId="1254" xr:uid="{00000000-0005-0000-0000-0000ED030000}"/>
    <cellStyle name="luc 2" xfId="1255" xr:uid="{00000000-0005-0000-0000-0000EE030000}"/>
    <cellStyle name="luc2" xfId="1256" xr:uid="{00000000-0005-0000-0000-0000EF030000}"/>
    <cellStyle name="luc2 2" xfId="1257" xr:uid="{00000000-0005-0000-0000-0000F0030000}"/>
    <cellStyle name="MARK" xfId="208" xr:uid="{00000000-0005-0000-0000-0000F1030000}"/>
    <cellStyle name="MAU" xfId="209" xr:uid="{00000000-0005-0000-0000-0000F2030000}"/>
    <cellStyle name="Migliaia (0)_CALPREZZ" xfId="210" xr:uid="{00000000-0005-0000-0000-0000F3030000}"/>
    <cellStyle name="Migliaia_ PESO ELETTR." xfId="211" xr:uid="{00000000-0005-0000-0000-0000F4030000}"/>
    <cellStyle name="Millares [0]_Well Timing" xfId="212" xr:uid="{00000000-0005-0000-0000-0000F5030000}"/>
    <cellStyle name="Millares_Well Timing" xfId="213" xr:uid="{00000000-0005-0000-0000-0000F6030000}"/>
    <cellStyle name="Milliers [0]_      " xfId="1258" xr:uid="{00000000-0005-0000-0000-0000F7030000}"/>
    <cellStyle name="Milliers_      " xfId="1259" xr:uid="{00000000-0005-0000-0000-0000F8030000}"/>
    <cellStyle name="Model" xfId="214" xr:uid="{00000000-0005-0000-0000-0000FA030000}"/>
    <cellStyle name="Model 2" xfId="1260" xr:uid="{00000000-0005-0000-0000-0000FB030000}"/>
    <cellStyle name="moi" xfId="1261" xr:uid="{00000000-0005-0000-0000-0000FC030000}"/>
    <cellStyle name="Mon?aire [0]_      " xfId="1262" xr:uid="{00000000-0005-0000-0000-0000FD030000}"/>
    <cellStyle name="Mon?aire_      " xfId="1263" xr:uid="{00000000-0005-0000-0000-0000FE030000}"/>
    <cellStyle name="Moneda [0]_Well Timing" xfId="215" xr:uid="{00000000-0005-0000-0000-0000FF030000}"/>
    <cellStyle name="Moneda_Well Timing" xfId="216" xr:uid="{00000000-0005-0000-0000-000000040000}"/>
    <cellStyle name="Monétaire [0]_      " xfId="1264" xr:uid="{00000000-0005-0000-0000-000001040000}"/>
    <cellStyle name="Monétaire_      " xfId="1265" xr:uid="{00000000-0005-0000-0000-000002040000}"/>
    <cellStyle name="Mon彋aire [0]_AR1194" xfId="1266" xr:uid="{00000000-0005-0000-0000-000003040000}"/>
    <cellStyle name="Mon彋aire_AR1194" xfId="1267" xr:uid="{00000000-0005-0000-0000-000004040000}"/>
    <cellStyle name="Mon騁aire [0]_AR1194" xfId="1268" xr:uid="{00000000-0005-0000-0000-000005040000}"/>
    <cellStyle name="Mon騁aire_AR1194" xfId="1269" xr:uid="{00000000-0005-0000-0000-000006040000}"/>
    <cellStyle name="Môc" xfId="1270" xr:uid="{00000000-0005-0000-0000-0000F9030000}"/>
    <cellStyle name="n" xfId="217" xr:uid="{00000000-0005-0000-0000-000007040000}"/>
    <cellStyle name="n 2" xfId="1271" xr:uid="{00000000-0005-0000-0000-000008040000}"/>
    <cellStyle name="n_Phu luc1, 2, tong ke" xfId="1272" xr:uid="{00000000-0005-0000-0000-000009040000}"/>
    <cellStyle name="n1" xfId="1273" xr:uid="{00000000-0005-0000-0000-00000A040000}"/>
    <cellStyle name="Neutral" xfId="218" builtinId="28" customBuiltin="1"/>
    <cellStyle name="Neutral 2" xfId="569" xr:uid="{00000000-0005-0000-0000-00000C040000}"/>
    <cellStyle name="Neutral 2 2" xfId="1275" xr:uid="{00000000-0005-0000-0000-00000D040000}"/>
    <cellStyle name="Neutral 2 3" xfId="1274" xr:uid="{00000000-0005-0000-0000-00000E040000}"/>
    <cellStyle name="Neutral 3" xfId="1276" xr:uid="{00000000-0005-0000-0000-00000F040000}"/>
    <cellStyle name="New" xfId="219" xr:uid="{00000000-0005-0000-0000-000010040000}"/>
    <cellStyle name="New 2" xfId="493" xr:uid="{00000000-0005-0000-0000-000011040000}"/>
    <cellStyle name="New Times Roman" xfId="431" xr:uid="{00000000-0005-0000-0000-000012040000}"/>
    <cellStyle name="no dec" xfId="432" xr:uid="{00000000-0005-0000-0000-000019040000}"/>
    <cellStyle name="Non" xfId="1277" xr:uid="{00000000-0005-0000-0000-00001A040000}"/>
    <cellStyle name="Normal" xfId="0" builtinId="0"/>
    <cellStyle name="Normal - ??1" xfId="1278" xr:uid="{00000000-0005-0000-0000-00001C040000}"/>
    <cellStyle name="Normal - Style1" xfId="220" xr:uid="{00000000-0005-0000-0000-00001D040000}"/>
    <cellStyle name="Normal - Style1 2" xfId="433" xr:uid="{00000000-0005-0000-0000-00001E040000}"/>
    <cellStyle name="Normal - Style1 2 2" xfId="1279" xr:uid="{00000000-0005-0000-0000-00001F040000}"/>
    <cellStyle name="Normal - Style1 3" xfId="570" xr:uid="{00000000-0005-0000-0000-000020040000}"/>
    <cellStyle name="Normal - 유형1" xfId="1280" xr:uid="{00000000-0005-0000-0000-000021040000}"/>
    <cellStyle name="Normal 10" xfId="221" xr:uid="{00000000-0005-0000-0000-000022040000}"/>
    <cellStyle name="Normal 10 2" xfId="658" xr:uid="{00000000-0005-0000-0000-000023040000}"/>
    <cellStyle name="Normal 10 3 2 2 2" xfId="680" xr:uid="{00000000-0005-0000-0000-000024040000}"/>
    <cellStyle name="Normal 10 3 2 2 2 3" xfId="693" xr:uid="{00000000-0005-0000-0000-000025040000}"/>
    <cellStyle name="Normal 11" xfId="1281" xr:uid="{00000000-0005-0000-0000-000026040000}"/>
    <cellStyle name="Normal 11 2" xfId="1282" xr:uid="{00000000-0005-0000-0000-000027040000}"/>
    <cellStyle name="Normal 11 3" xfId="1283" xr:uid="{00000000-0005-0000-0000-000028040000}"/>
    <cellStyle name="Normal 11 3 2" xfId="1284" xr:uid="{00000000-0005-0000-0000-000029040000}"/>
    <cellStyle name="Normal 12" xfId="1285" xr:uid="{00000000-0005-0000-0000-00002A040000}"/>
    <cellStyle name="Normal 12 10" xfId="1286" xr:uid="{00000000-0005-0000-0000-00002B040000}"/>
    <cellStyle name="Normal 12 10 2" xfId="1287" xr:uid="{00000000-0005-0000-0000-00002C040000}"/>
    <cellStyle name="Normal 12 11" xfId="1288" xr:uid="{00000000-0005-0000-0000-00002D040000}"/>
    <cellStyle name="Normal 12 11 2" xfId="1289" xr:uid="{00000000-0005-0000-0000-00002E040000}"/>
    <cellStyle name="Normal 12 12" xfId="1290" xr:uid="{00000000-0005-0000-0000-00002F040000}"/>
    <cellStyle name="Normal 12 12 2" xfId="1291" xr:uid="{00000000-0005-0000-0000-000030040000}"/>
    <cellStyle name="Normal 12 13" xfId="1292" xr:uid="{00000000-0005-0000-0000-000031040000}"/>
    <cellStyle name="Normal 12 13 2" xfId="1293" xr:uid="{00000000-0005-0000-0000-000032040000}"/>
    <cellStyle name="Normal 12 14" xfId="1294" xr:uid="{00000000-0005-0000-0000-000033040000}"/>
    <cellStyle name="Normal 12 14 2" xfId="1295" xr:uid="{00000000-0005-0000-0000-000034040000}"/>
    <cellStyle name="Normal 12 15" xfId="1296" xr:uid="{00000000-0005-0000-0000-000035040000}"/>
    <cellStyle name="Normal 12 15 2" xfId="1297" xr:uid="{00000000-0005-0000-0000-000036040000}"/>
    <cellStyle name="Normal 12 16" xfId="1298" xr:uid="{00000000-0005-0000-0000-000037040000}"/>
    <cellStyle name="Normal 12 16 2" xfId="1299" xr:uid="{00000000-0005-0000-0000-000038040000}"/>
    <cellStyle name="Normal 12 17" xfId="1300" xr:uid="{00000000-0005-0000-0000-000039040000}"/>
    <cellStyle name="Normal 12 17 2" xfId="1301" xr:uid="{00000000-0005-0000-0000-00003A040000}"/>
    <cellStyle name="Normal 12 18" xfId="1302" xr:uid="{00000000-0005-0000-0000-00003B040000}"/>
    <cellStyle name="Normal 12 2" xfId="1303" xr:uid="{00000000-0005-0000-0000-00003C040000}"/>
    <cellStyle name="Normal 12 2 2" xfId="1304" xr:uid="{00000000-0005-0000-0000-00003D040000}"/>
    <cellStyle name="Normal 12 3" xfId="1305" xr:uid="{00000000-0005-0000-0000-00003E040000}"/>
    <cellStyle name="Normal 12 3 2" xfId="1306" xr:uid="{00000000-0005-0000-0000-00003F040000}"/>
    <cellStyle name="Normal 12 4" xfId="1307" xr:uid="{00000000-0005-0000-0000-000040040000}"/>
    <cellStyle name="Normal 12 4 2" xfId="1308" xr:uid="{00000000-0005-0000-0000-000041040000}"/>
    <cellStyle name="Normal 12 5" xfId="1309" xr:uid="{00000000-0005-0000-0000-000042040000}"/>
    <cellStyle name="Normal 12 5 2" xfId="1310" xr:uid="{00000000-0005-0000-0000-000043040000}"/>
    <cellStyle name="Normal 12 6" xfId="1311" xr:uid="{00000000-0005-0000-0000-000044040000}"/>
    <cellStyle name="Normal 12 6 2" xfId="1312" xr:uid="{00000000-0005-0000-0000-000045040000}"/>
    <cellStyle name="Normal 12 7" xfId="1313" xr:uid="{00000000-0005-0000-0000-000046040000}"/>
    <cellStyle name="Normal 12 7 2" xfId="1314" xr:uid="{00000000-0005-0000-0000-000047040000}"/>
    <cellStyle name="Normal 12 8" xfId="1315" xr:uid="{00000000-0005-0000-0000-000048040000}"/>
    <cellStyle name="Normal 12 8 2" xfId="1316" xr:uid="{00000000-0005-0000-0000-000049040000}"/>
    <cellStyle name="Normal 12 9" xfId="1317" xr:uid="{00000000-0005-0000-0000-00004A040000}"/>
    <cellStyle name="Normal 12 9 2" xfId="1318" xr:uid="{00000000-0005-0000-0000-00004B040000}"/>
    <cellStyle name="Normal 13" xfId="1319" xr:uid="{00000000-0005-0000-0000-00004C040000}"/>
    <cellStyle name="Normal 13 2" xfId="1320" xr:uid="{00000000-0005-0000-0000-00004D040000}"/>
    <cellStyle name="Normal 14" xfId="1321" xr:uid="{00000000-0005-0000-0000-00004E040000}"/>
    <cellStyle name="Normal 142" xfId="659" xr:uid="{00000000-0005-0000-0000-00004F040000}"/>
    <cellStyle name="Normal 15" xfId="1322" xr:uid="{00000000-0005-0000-0000-000050040000}"/>
    <cellStyle name="Normal 15 2" xfId="1323" xr:uid="{00000000-0005-0000-0000-000051040000}"/>
    <cellStyle name="Normal 16" xfId="1324" xr:uid="{00000000-0005-0000-0000-000052040000}"/>
    <cellStyle name="Normal 16 2" xfId="1325" xr:uid="{00000000-0005-0000-0000-000053040000}"/>
    <cellStyle name="Normal 17" xfId="571" xr:uid="{00000000-0005-0000-0000-000054040000}"/>
    <cellStyle name="Normal 17 2" xfId="681" xr:uid="{00000000-0005-0000-0000-000055040000}"/>
    <cellStyle name="Normal 17 2 2" xfId="1326" xr:uid="{00000000-0005-0000-0000-000056040000}"/>
    <cellStyle name="Normal 18" xfId="1327" xr:uid="{00000000-0005-0000-0000-000057040000}"/>
    <cellStyle name="Normal 18 2" xfId="1328" xr:uid="{00000000-0005-0000-0000-000058040000}"/>
    <cellStyle name="Normal 19" xfId="1329" xr:uid="{00000000-0005-0000-0000-000059040000}"/>
    <cellStyle name="Normal 19 2" xfId="1330" xr:uid="{00000000-0005-0000-0000-00005A040000}"/>
    <cellStyle name="Normal 2" xfId="222" xr:uid="{00000000-0005-0000-0000-00005B040000}"/>
    <cellStyle name="Normal 2 10" xfId="1331" xr:uid="{00000000-0005-0000-0000-00005C040000}"/>
    <cellStyle name="Normal 2 10 2" xfId="1332" xr:uid="{00000000-0005-0000-0000-00005D040000}"/>
    <cellStyle name="Normal 2 11" xfId="1333" xr:uid="{00000000-0005-0000-0000-00005E040000}"/>
    <cellStyle name="Normal 2 11 2" xfId="1334" xr:uid="{00000000-0005-0000-0000-00005F040000}"/>
    <cellStyle name="Normal 2 12" xfId="1335" xr:uid="{00000000-0005-0000-0000-000060040000}"/>
    <cellStyle name="Normal 2 12 2" xfId="1336" xr:uid="{00000000-0005-0000-0000-000061040000}"/>
    <cellStyle name="Normal 2 13" xfId="1337" xr:uid="{00000000-0005-0000-0000-000062040000}"/>
    <cellStyle name="Normal 2 13 2" xfId="1338" xr:uid="{00000000-0005-0000-0000-000063040000}"/>
    <cellStyle name="Normal 2 14" xfId="1339" xr:uid="{00000000-0005-0000-0000-000064040000}"/>
    <cellStyle name="Normal 2 14 2" xfId="1340" xr:uid="{00000000-0005-0000-0000-000065040000}"/>
    <cellStyle name="Normal 2 15" xfId="1341" xr:uid="{00000000-0005-0000-0000-000066040000}"/>
    <cellStyle name="Normal 2 15 2" xfId="1342" xr:uid="{00000000-0005-0000-0000-000067040000}"/>
    <cellStyle name="Normal 2 16" xfId="1343" xr:uid="{00000000-0005-0000-0000-000068040000}"/>
    <cellStyle name="Normal 2 16 2" xfId="1344" xr:uid="{00000000-0005-0000-0000-000069040000}"/>
    <cellStyle name="Normal 2 17" xfId="1345" xr:uid="{00000000-0005-0000-0000-00006A040000}"/>
    <cellStyle name="Normal 2 17 2" xfId="1346" xr:uid="{00000000-0005-0000-0000-00006B040000}"/>
    <cellStyle name="Normal 2 18" xfId="1347" xr:uid="{00000000-0005-0000-0000-00006C040000}"/>
    <cellStyle name="Normal 2 18 2" xfId="1348" xr:uid="{00000000-0005-0000-0000-00006D040000}"/>
    <cellStyle name="Normal 2 19" xfId="1349" xr:uid="{00000000-0005-0000-0000-00006E040000}"/>
    <cellStyle name="Normal 2 2" xfId="434" xr:uid="{00000000-0005-0000-0000-00006F040000}"/>
    <cellStyle name="Normal 2 2 2" xfId="615" xr:uid="{00000000-0005-0000-0000-000070040000}"/>
    <cellStyle name="Normal 2 2 2 2" xfId="1351" xr:uid="{00000000-0005-0000-0000-000071040000}"/>
    <cellStyle name="Normal 2 2 3" xfId="610" xr:uid="{00000000-0005-0000-0000-000072040000}"/>
    <cellStyle name="Normal 2 2 3 2" xfId="1352" xr:uid="{00000000-0005-0000-0000-000073040000}"/>
    <cellStyle name="Normal 2 2 4" xfId="1350" xr:uid="{00000000-0005-0000-0000-000074040000}"/>
    <cellStyle name="Normal 2 2 5" xfId="689" xr:uid="{00000000-0005-0000-0000-000075040000}"/>
    <cellStyle name="Normal 2 2 6" xfId="1639" xr:uid="{00000000-0005-0000-0000-000076040000}"/>
    <cellStyle name="Normal 2 2_BTS T6 Chung" xfId="1353" xr:uid="{00000000-0005-0000-0000-000077040000}"/>
    <cellStyle name="Normal 2 20" xfId="1354" xr:uid="{00000000-0005-0000-0000-000078040000}"/>
    <cellStyle name="Normal 2 3" xfId="494" xr:uid="{00000000-0005-0000-0000-000079040000}"/>
    <cellStyle name="Normal 2 3 2" xfId="1356" xr:uid="{00000000-0005-0000-0000-00007A040000}"/>
    <cellStyle name="Normal 2 3 3" xfId="1355" xr:uid="{00000000-0005-0000-0000-00007B040000}"/>
    <cellStyle name="Normal 2 3_9-7" xfId="1357" xr:uid="{00000000-0005-0000-0000-00007C040000}"/>
    <cellStyle name="Normal 2 4" xfId="572" xr:uid="{00000000-0005-0000-0000-00007D040000}"/>
    <cellStyle name="Normal 2 4 2" xfId="1359" xr:uid="{00000000-0005-0000-0000-00007E040000}"/>
    <cellStyle name="Normal 2 4 3" xfId="1358" xr:uid="{00000000-0005-0000-0000-00007F040000}"/>
    <cellStyle name="Normal 2 4_9-7" xfId="1360" xr:uid="{00000000-0005-0000-0000-000080040000}"/>
    <cellStyle name="Normal 2 47" xfId="1361" xr:uid="{00000000-0005-0000-0000-000081040000}"/>
    <cellStyle name="Normal 2 5" xfId="1362" xr:uid="{00000000-0005-0000-0000-000082040000}"/>
    <cellStyle name="Normal 2 5 2" xfId="1363" xr:uid="{00000000-0005-0000-0000-000083040000}"/>
    <cellStyle name="Normal 2 5_9-7" xfId="1364" xr:uid="{00000000-0005-0000-0000-000084040000}"/>
    <cellStyle name="Normal 2 6" xfId="1365" xr:uid="{00000000-0005-0000-0000-000085040000}"/>
    <cellStyle name="Normal 2 6 2" xfId="1366" xr:uid="{00000000-0005-0000-0000-000086040000}"/>
    <cellStyle name="Normal 2 7" xfId="685" xr:uid="{00000000-0005-0000-0000-000087040000}"/>
    <cellStyle name="Normal 2 7 2" xfId="1368" xr:uid="{00000000-0005-0000-0000-000088040000}"/>
    <cellStyle name="Normal 2 7 3" xfId="1367" xr:uid="{00000000-0005-0000-0000-000089040000}"/>
    <cellStyle name="Normal 2 8" xfId="686" xr:uid="{00000000-0005-0000-0000-00008A040000}"/>
    <cellStyle name="Normal 2 8 2" xfId="1370" xr:uid="{00000000-0005-0000-0000-00008B040000}"/>
    <cellStyle name="Normal 2 8 3" xfId="1369" xr:uid="{00000000-0005-0000-0000-00008C040000}"/>
    <cellStyle name="Normal 2 9" xfId="660" xr:uid="{00000000-0005-0000-0000-00008D040000}"/>
    <cellStyle name="Normal 2 9 2" xfId="1371" xr:uid="{00000000-0005-0000-0000-00008E040000}"/>
    <cellStyle name="Normal 2_Book1" xfId="1372" xr:uid="{00000000-0005-0000-0000-00008F040000}"/>
    <cellStyle name="Normal 20" xfId="1373" xr:uid="{00000000-0005-0000-0000-000090040000}"/>
    <cellStyle name="Normal 20 2" xfId="661" xr:uid="{00000000-0005-0000-0000-000091040000}"/>
    <cellStyle name="Normal 20 2 2" xfId="1374" xr:uid="{00000000-0005-0000-0000-000092040000}"/>
    <cellStyle name="Normal 21" xfId="1375" xr:uid="{00000000-0005-0000-0000-000093040000}"/>
    <cellStyle name="Normal 22" xfId="1376" xr:uid="{00000000-0005-0000-0000-000094040000}"/>
    <cellStyle name="Normal 22 2" xfId="1377" xr:uid="{00000000-0005-0000-0000-000095040000}"/>
    <cellStyle name="Normal 23" xfId="1378" xr:uid="{00000000-0005-0000-0000-000096040000}"/>
    <cellStyle name="Normal 23 2" xfId="325" xr:uid="{00000000-0005-0000-0000-000097040000}"/>
    <cellStyle name="Normal 23 2 2" xfId="498" xr:uid="{00000000-0005-0000-0000-000098040000}"/>
    <cellStyle name="Normal 24" xfId="1379" xr:uid="{00000000-0005-0000-0000-000099040000}"/>
    <cellStyle name="Normal 25" xfId="327" xr:uid="{00000000-0005-0000-0000-00009A040000}"/>
    <cellStyle name="Normal 25 2" xfId="1380" xr:uid="{00000000-0005-0000-0000-00009B040000}"/>
    <cellStyle name="Normal 26" xfId="695" xr:uid="{00000000-0005-0000-0000-00009C040000}"/>
    <cellStyle name="Normal 27" xfId="1618" xr:uid="{00000000-0005-0000-0000-00009D040000}"/>
    <cellStyle name="Normal 28" xfId="662" xr:uid="{00000000-0005-0000-0000-00009E040000}"/>
    <cellStyle name="Normal 29" xfId="1634" xr:uid="{00000000-0005-0000-0000-00009F040000}"/>
    <cellStyle name="Normal 3" xfId="488" xr:uid="{00000000-0005-0000-0000-0000A0040000}"/>
    <cellStyle name="Normal 3 10" xfId="1382" xr:uid="{00000000-0005-0000-0000-0000A1040000}"/>
    <cellStyle name="Normal 3 10 2" xfId="1383" xr:uid="{00000000-0005-0000-0000-0000A2040000}"/>
    <cellStyle name="Normal 3 11" xfId="1384" xr:uid="{00000000-0005-0000-0000-0000A3040000}"/>
    <cellStyle name="Normal 3 11 2" xfId="1385" xr:uid="{00000000-0005-0000-0000-0000A4040000}"/>
    <cellStyle name="Normal 3 12" xfId="1386" xr:uid="{00000000-0005-0000-0000-0000A5040000}"/>
    <cellStyle name="Normal 3 12 2" xfId="1387" xr:uid="{00000000-0005-0000-0000-0000A6040000}"/>
    <cellStyle name="Normal 3 13" xfId="1388" xr:uid="{00000000-0005-0000-0000-0000A7040000}"/>
    <cellStyle name="Normal 3 13 2" xfId="1389" xr:uid="{00000000-0005-0000-0000-0000A8040000}"/>
    <cellStyle name="Normal 3 14" xfId="1390" xr:uid="{00000000-0005-0000-0000-0000A9040000}"/>
    <cellStyle name="Normal 3 14 2" xfId="1391" xr:uid="{00000000-0005-0000-0000-0000AA040000}"/>
    <cellStyle name="Normal 3 15" xfId="1392" xr:uid="{00000000-0005-0000-0000-0000AB040000}"/>
    <cellStyle name="Normal 3 15 2" xfId="1393" xr:uid="{00000000-0005-0000-0000-0000AC040000}"/>
    <cellStyle name="Normal 3 16" xfId="1394" xr:uid="{00000000-0005-0000-0000-0000AD040000}"/>
    <cellStyle name="Normal 3 16 2" xfId="1395" xr:uid="{00000000-0005-0000-0000-0000AE040000}"/>
    <cellStyle name="Normal 3 17" xfId="1396" xr:uid="{00000000-0005-0000-0000-0000AF040000}"/>
    <cellStyle name="Normal 3 17 2" xfId="1397" xr:uid="{00000000-0005-0000-0000-0000B0040000}"/>
    <cellStyle name="Normal 3 18" xfId="1398" xr:uid="{00000000-0005-0000-0000-0000B1040000}"/>
    <cellStyle name="Normal 3 18 2" xfId="1399" xr:uid="{00000000-0005-0000-0000-0000B2040000}"/>
    <cellStyle name="Normal 3 19" xfId="1400" xr:uid="{00000000-0005-0000-0000-0000B3040000}"/>
    <cellStyle name="Normal 3 19 2" xfId="1401" xr:uid="{00000000-0005-0000-0000-0000B4040000}"/>
    <cellStyle name="Normal 3 2" xfId="612" xr:uid="{00000000-0005-0000-0000-0000B5040000}"/>
    <cellStyle name="Normal 3 2 2" xfId="1403" xr:uid="{00000000-0005-0000-0000-0000B6040000}"/>
    <cellStyle name="Normal 3 2 3" xfId="1402" xr:uid="{00000000-0005-0000-0000-0000B7040000}"/>
    <cellStyle name="Normal 3 20" xfId="1404" xr:uid="{00000000-0005-0000-0000-0000B8040000}"/>
    <cellStyle name="Normal 3 21" xfId="1381" xr:uid="{00000000-0005-0000-0000-0000B9040000}"/>
    <cellStyle name="Normal 3 3" xfId="1405" xr:uid="{00000000-0005-0000-0000-0000BA040000}"/>
    <cellStyle name="Normal 3 3 2" xfId="1406" xr:uid="{00000000-0005-0000-0000-0000BB040000}"/>
    <cellStyle name="Normal 3 3 3" xfId="1643" xr:uid="{00000000-0005-0000-0000-0000BC040000}"/>
    <cellStyle name="Normal 3 4" xfId="1407" xr:uid="{00000000-0005-0000-0000-0000BD040000}"/>
    <cellStyle name="Normal 3 4 2" xfId="1408" xr:uid="{00000000-0005-0000-0000-0000BE040000}"/>
    <cellStyle name="Normal 3 5" xfId="1409" xr:uid="{00000000-0005-0000-0000-0000BF040000}"/>
    <cellStyle name="Normal 3 5 2" xfId="1410" xr:uid="{00000000-0005-0000-0000-0000C0040000}"/>
    <cellStyle name="Normal 3 6" xfId="1411" xr:uid="{00000000-0005-0000-0000-0000C1040000}"/>
    <cellStyle name="Normal 3 6 2" xfId="1412" xr:uid="{00000000-0005-0000-0000-0000C2040000}"/>
    <cellStyle name="Normal 3 7" xfId="1413" xr:uid="{00000000-0005-0000-0000-0000C3040000}"/>
    <cellStyle name="Normal 3 7 2" xfId="1414" xr:uid="{00000000-0005-0000-0000-0000C4040000}"/>
    <cellStyle name="Normal 3 8" xfId="1415" xr:uid="{00000000-0005-0000-0000-0000C5040000}"/>
    <cellStyle name="Normal 3 8 2" xfId="1416" xr:uid="{00000000-0005-0000-0000-0000C6040000}"/>
    <cellStyle name="Normal 3 9" xfId="1417" xr:uid="{00000000-0005-0000-0000-0000C7040000}"/>
    <cellStyle name="Normal 3 9 2" xfId="1418" xr:uid="{00000000-0005-0000-0000-0000C8040000}"/>
    <cellStyle name="Normal 3_Bao cao PTM ngay 7-16" xfId="1419" xr:uid="{00000000-0005-0000-0000-0000C9040000}"/>
    <cellStyle name="Normal 30" xfId="1642" xr:uid="{00000000-0005-0000-0000-0000CA040000}"/>
    <cellStyle name="Normal 4" xfId="497" xr:uid="{00000000-0005-0000-0000-0000CB040000}"/>
    <cellStyle name="Normal 4 10" xfId="1421" xr:uid="{00000000-0005-0000-0000-0000CC040000}"/>
    <cellStyle name="Normal 4 10 2" xfId="1422" xr:uid="{00000000-0005-0000-0000-0000CD040000}"/>
    <cellStyle name="Normal 4 11" xfId="1423" xr:uid="{00000000-0005-0000-0000-0000CE040000}"/>
    <cellStyle name="Normal 4 11 2" xfId="1424" xr:uid="{00000000-0005-0000-0000-0000CF040000}"/>
    <cellStyle name="Normal 4 12" xfId="1425" xr:uid="{00000000-0005-0000-0000-0000D0040000}"/>
    <cellStyle name="Normal 4 12 2" xfId="1426" xr:uid="{00000000-0005-0000-0000-0000D1040000}"/>
    <cellStyle name="Normal 4 13" xfId="1427" xr:uid="{00000000-0005-0000-0000-0000D2040000}"/>
    <cellStyle name="Normal 4 13 2" xfId="1428" xr:uid="{00000000-0005-0000-0000-0000D3040000}"/>
    <cellStyle name="Normal 4 14" xfId="1429" xr:uid="{00000000-0005-0000-0000-0000D4040000}"/>
    <cellStyle name="Normal 4 14 2" xfId="1430" xr:uid="{00000000-0005-0000-0000-0000D5040000}"/>
    <cellStyle name="Normal 4 15" xfId="1431" xr:uid="{00000000-0005-0000-0000-0000D6040000}"/>
    <cellStyle name="Normal 4 15 2" xfId="1432" xr:uid="{00000000-0005-0000-0000-0000D7040000}"/>
    <cellStyle name="Normal 4 16" xfId="1433" xr:uid="{00000000-0005-0000-0000-0000D8040000}"/>
    <cellStyle name="Normal 4 16 2" xfId="1434" xr:uid="{00000000-0005-0000-0000-0000D9040000}"/>
    <cellStyle name="Normal 4 17" xfId="1435" xr:uid="{00000000-0005-0000-0000-0000DA040000}"/>
    <cellStyle name="Normal 4 17 2" xfId="1436" xr:uid="{00000000-0005-0000-0000-0000DB040000}"/>
    <cellStyle name="Normal 4 18" xfId="1420" xr:uid="{00000000-0005-0000-0000-0000DC040000}"/>
    <cellStyle name="Normal 4 2" xfId="663" xr:uid="{00000000-0005-0000-0000-0000DD040000}"/>
    <cellStyle name="Normal 4 2 2" xfId="1438" xr:uid="{00000000-0005-0000-0000-0000DE040000}"/>
    <cellStyle name="Normal 4 2 3" xfId="1437" xr:uid="{00000000-0005-0000-0000-0000DF040000}"/>
    <cellStyle name="Normal 4 3" xfId="1439" xr:uid="{00000000-0005-0000-0000-0000E0040000}"/>
    <cellStyle name="Normal 4 3 2" xfId="1440" xr:uid="{00000000-0005-0000-0000-0000E1040000}"/>
    <cellStyle name="Normal 4 4" xfId="1441" xr:uid="{00000000-0005-0000-0000-0000E2040000}"/>
    <cellStyle name="Normal 4 4 2" xfId="1442" xr:uid="{00000000-0005-0000-0000-0000E3040000}"/>
    <cellStyle name="Normal 4 5" xfId="1443" xr:uid="{00000000-0005-0000-0000-0000E4040000}"/>
    <cellStyle name="Normal 4 5 2" xfId="1444" xr:uid="{00000000-0005-0000-0000-0000E5040000}"/>
    <cellStyle name="Normal 4 6" xfId="1445" xr:uid="{00000000-0005-0000-0000-0000E6040000}"/>
    <cellStyle name="Normal 4 6 2" xfId="1446" xr:uid="{00000000-0005-0000-0000-0000E7040000}"/>
    <cellStyle name="Normal 4 7" xfId="1447" xr:uid="{00000000-0005-0000-0000-0000E8040000}"/>
    <cellStyle name="Normal 4 7 2" xfId="1448" xr:uid="{00000000-0005-0000-0000-0000E9040000}"/>
    <cellStyle name="Normal 4 8" xfId="1449" xr:uid="{00000000-0005-0000-0000-0000EA040000}"/>
    <cellStyle name="Normal 4 8 2" xfId="1450" xr:uid="{00000000-0005-0000-0000-0000EB040000}"/>
    <cellStyle name="Normal 4 9" xfId="1451" xr:uid="{00000000-0005-0000-0000-0000EC040000}"/>
    <cellStyle name="Normal 4 9 2" xfId="1452" xr:uid="{00000000-0005-0000-0000-0000ED040000}"/>
    <cellStyle name="Normal 4_Book1" xfId="1453" xr:uid="{00000000-0005-0000-0000-0000EE040000}"/>
    <cellStyle name="Normal 5" xfId="489" xr:uid="{00000000-0005-0000-0000-0000EF040000}"/>
    <cellStyle name="Normal 5 2" xfId="665" xr:uid="{00000000-0005-0000-0000-0000F0040000}"/>
    <cellStyle name="Normal 5 2 2" xfId="694" xr:uid="{00000000-0005-0000-0000-0000F1040000}"/>
    <cellStyle name="Normal 5 2 2 2" xfId="1456" xr:uid="{00000000-0005-0000-0000-0000F2040000}"/>
    <cellStyle name="Normal 5 2 3" xfId="1455" xr:uid="{00000000-0005-0000-0000-0000F3040000}"/>
    <cellStyle name="Normal 5 3" xfId="664" xr:uid="{00000000-0005-0000-0000-0000F4040000}"/>
    <cellStyle name="Normal 5 4" xfId="1454" xr:uid="{00000000-0005-0000-0000-0000F5040000}"/>
    <cellStyle name="Normal 5 5" xfId="1636" xr:uid="{00000000-0005-0000-0000-0000F6040000}"/>
    <cellStyle name="Normal 5_BẢNG TỔNG HỢP" xfId="1457" xr:uid="{00000000-0005-0000-0000-0000F7040000}"/>
    <cellStyle name="Normal 6" xfId="505" xr:uid="{00000000-0005-0000-0000-0000F8040000}"/>
    <cellStyle name="Normal 6 2" xfId="619" xr:uid="{00000000-0005-0000-0000-0000F9040000}"/>
    <cellStyle name="Normal 6 2 2" xfId="667" xr:uid="{00000000-0005-0000-0000-0000FA040000}"/>
    <cellStyle name="Normal 6 2 2 2" xfId="668" xr:uid="{00000000-0005-0000-0000-0000FB040000}"/>
    <cellStyle name="Normal 6 2 3" xfId="1458" xr:uid="{00000000-0005-0000-0000-0000FC040000}"/>
    <cellStyle name="Normal 6 3" xfId="666" xr:uid="{00000000-0005-0000-0000-0000FD040000}"/>
    <cellStyle name="Normal 6 3 2" xfId="1459" xr:uid="{00000000-0005-0000-0000-0000FE040000}"/>
    <cellStyle name="Normal 6 4" xfId="1635" xr:uid="{00000000-0005-0000-0000-0000FF040000}"/>
    <cellStyle name="Normal 6 7" xfId="684" xr:uid="{00000000-0005-0000-0000-000000050000}"/>
    <cellStyle name="Normal 6_BẢNG TỔNG HỢP" xfId="1460" xr:uid="{00000000-0005-0000-0000-000001050000}"/>
    <cellStyle name="Normal 7" xfId="609" xr:uid="{00000000-0005-0000-0000-000002050000}"/>
    <cellStyle name="Normal 7 2" xfId="1462" xr:uid="{00000000-0005-0000-0000-000003050000}"/>
    <cellStyle name="Normal 7 2 2" xfId="1463" xr:uid="{00000000-0005-0000-0000-000004050000}"/>
    <cellStyle name="Normal 7 3" xfId="1464" xr:uid="{00000000-0005-0000-0000-000005050000}"/>
    <cellStyle name="Normal 7 4" xfId="1461" xr:uid="{00000000-0005-0000-0000-000006050000}"/>
    <cellStyle name="Normal 7_Tong hop_de xuat tram chong nghen" xfId="1465" xr:uid="{00000000-0005-0000-0000-000007050000}"/>
    <cellStyle name="Normal 8" xfId="679" xr:uid="{00000000-0005-0000-0000-000008050000}"/>
    <cellStyle name="Normal 8 2" xfId="1467" xr:uid="{00000000-0005-0000-0000-000009050000}"/>
    <cellStyle name="Normal 8 3" xfId="1466" xr:uid="{00000000-0005-0000-0000-00000A050000}"/>
    <cellStyle name="Normal 8 4" xfId="1468" xr:uid="{00000000-0005-0000-0000-00000B050000}"/>
    <cellStyle name="Normal 9" xfId="1469" xr:uid="{00000000-0005-0000-0000-00000C050000}"/>
    <cellStyle name="Normal 9 2" xfId="1470" xr:uid="{00000000-0005-0000-0000-00000D050000}"/>
    <cellStyle name="Normal_BANG LIET KE KHOI LUONG " xfId="1638" xr:uid="{00000000-0005-0000-0000-00000E050000}"/>
    <cellStyle name="Normal_BSIV-43(476)" xfId="223" xr:uid="{00000000-0005-0000-0000-00000F050000}"/>
    <cellStyle name="Normal_DakLak2010- Trinh lai Cong ty" xfId="1632" xr:uid="{00000000-0005-0000-0000-000010050000}"/>
    <cellStyle name="Normal_Danh muc TBA 2012" xfId="1631" xr:uid="{00000000-0005-0000-0000-000011050000}"/>
    <cellStyle name="Normal_Di chuyen" xfId="224" xr:uid="{00000000-0005-0000-0000-000012050000}"/>
    <cellStyle name="Normal_IA GRAI TK-Lk 22 ia chia" xfId="225" xr:uid="{00000000-0005-0000-0000-000013050000}"/>
    <cellStyle name="Normal_TK-LK22-IAGRAI1" xfId="226" xr:uid="{00000000-0005-0000-0000-000014050000}"/>
    <cellStyle name="Normal1" xfId="227" xr:uid="{00000000-0005-0000-0000-000015050000}"/>
    <cellStyle name="Normal1 2" xfId="495" xr:uid="{00000000-0005-0000-0000-000016050000}"/>
    <cellStyle name="Normale_ PESO ELETTR." xfId="228" xr:uid="{00000000-0005-0000-0000-000017050000}"/>
    <cellStyle name="NormaŬ_Book2" xfId="1471" xr:uid="{00000000-0005-0000-0000-000018050000}"/>
    <cellStyle name="Note 2" xfId="573" xr:uid="{00000000-0005-0000-0000-000019050000}"/>
    <cellStyle name="Note 2 2" xfId="1473" xr:uid="{00000000-0005-0000-0000-00001A050000}"/>
    <cellStyle name="Note 2 3" xfId="1474" xr:uid="{00000000-0005-0000-0000-00001B050000}"/>
    <cellStyle name="Note 3" xfId="1475" xr:uid="{00000000-0005-0000-0000-00001C050000}"/>
    <cellStyle name="Note 3 2" xfId="1476" xr:uid="{00000000-0005-0000-0000-00001D050000}"/>
    <cellStyle name="Note 4" xfId="1477" xr:uid="{00000000-0005-0000-0000-00001E050000}"/>
    <cellStyle name="Note 5" xfId="1472" xr:uid="{00000000-0005-0000-0000-00001F050000}"/>
    <cellStyle name="Nhấn1" xfId="1478" xr:uid="{00000000-0005-0000-0000-000013040000}"/>
    <cellStyle name="Nhấn2" xfId="1479" xr:uid="{00000000-0005-0000-0000-000014040000}"/>
    <cellStyle name="Nhấn3" xfId="1480" xr:uid="{00000000-0005-0000-0000-000015040000}"/>
    <cellStyle name="Nhấn4" xfId="1481" xr:uid="{00000000-0005-0000-0000-000016040000}"/>
    <cellStyle name="Nhấn5" xfId="1482" xr:uid="{00000000-0005-0000-0000-000017040000}"/>
    <cellStyle name="Nhấn6" xfId="1483" xr:uid="{00000000-0005-0000-0000-000018040000}"/>
    <cellStyle name="Œ…‹æØ‚è [0.00]_ÆÂ¹²" xfId="1484" xr:uid="{00000000-0005-0000-0000-000020050000}"/>
    <cellStyle name="Œ…‹æØ‚è_laroux" xfId="1485" xr:uid="{00000000-0005-0000-0000-000021050000}"/>
    <cellStyle name="oft Excel]_x000d__x000a_Comment=open=/f ‚ðw’è‚·‚é‚ÆAƒ†[ƒU[’è‹`ŠÖ”‚ðŠÖ”“\‚è•t‚¯‚Ìˆê——‚É“o˜^‚·‚é‚±‚Æ‚ª‚Å‚«‚Ü‚·B_x000d__x000a_Maximized" xfId="1486" xr:uid="{00000000-0005-0000-0000-000022050000}"/>
    <cellStyle name="oft Excel]_x000d__x000a_Comment=open=/f ‚ðŽw’è‚·‚é‚ÆAƒ†[ƒU[’è‹`ŠÖ”‚ðŠÖ”“\‚è•t‚¯‚Ìˆê——‚É“o˜^‚·‚é‚±‚Æ‚ª‚Å‚«‚Ü‚·B_x000d__x000a_Maximized" xfId="1487" xr:uid="{00000000-0005-0000-0000-000023050000}"/>
    <cellStyle name="oft Excel]_x000d__x000a_Comment=The open=/f lines load custom functions into the Paste Function list._x000d__x000a_Maximized=2_x000d__x000a_Basics=1_x000d__x000a_A" xfId="230" xr:uid="{00000000-0005-0000-0000-000024050000}"/>
    <cellStyle name="oft Excel]_x000d__x000a_Comment=The open=/f lines load custom functions into the Paste Function list._x000d__x000a_Maximized=3_x000d__x000a_Basics=1_x000d__x000a_A" xfId="231" xr:uid="{00000000-0005-0000-0000-000025050000}"/>
    <cellStyle name="oft Excel]_x000d__x000a_Comment=The open=/f lines load custom functions into the Paste Function list._x000d__x000a_Maximized=3_x000d__x000a_Basics=1_x000d__x000a_A 2" xfId="1488" xr:uid="{00000000-0005-0000-0000-000026050000}"/>
    <cellStyle name="omma [0]_Mktg Prog" xfId="232" xr:uid="{00000000-0005-0000-0000-000027050000}"/>
    <cellStyle name="ormal_Sheet1_1" xfId="233" xr:uid="{00000000-0005-0000-0000-000028050000}"/>
    <cellStyle name="Output 2" xfId="574" xr:uid="{00000000-0005-0000-0000-000029050000}"/>
    <cellStyle name="Output 2 2" xfId="1491" xr:uid="{00000000-0005-0000-0000-00002A050000}"/>
    <cellStyle name="Output 2 3" xfId="1490" xr:uid="{00000000-0005-0000-0000-00002B050000}"/>
    <cellStyle name="Output 3" xfId="1492" xr:uid="{00000000-0005-0000-0000-00002C050000}"/>
    <cellStyle name="Output 4" xfId="1493" xr:uid="{00000000-0005-0000-0000-00002D050000}"/>
    <cellStyle name="Output 5" xfId="1489" xr:uid="{00000000-0005-0000-0000-00002E050000}"/>
    <cellStyle name="P1D" xfId="1494" xr:uid="{00000000-0005-0000-0000-00002F050000}"/>
    <cellStyle name="per.style" xfId="1495" xr:uid="{00000000-0005-0000-0000-000030050000}"/>
    <cellStyle name="Percent [0]" xfId="1496" xr:uid="{00000000-0005-0000-0000-000031050000}"/>
    <cellStyle name="Percent [0] 2" xfId="1497" xr:uid="{00000000-0005-0000-0000-000032050000}"/>
    <cellStyle name="Percent [00]" xfId="1498" xr:uid="{00000000-0005-0000-0000-000033050000}"/>
    <cellStyle name="Percent [00] 2" xfId="1499" xr:uid="{00000000-0005-0000-0000-000034050000}"/>
    <cellStyle name="Percent [2]" xfId="235" xr:uid="{00000000-0005-0000-0000-000035050000}"/>
    <cellStyle name="Percent [2] 2" xfId="435" xr:uid="{00000000-0005-0000-0000-000036050000}"/>
    <cellStyle name="Percent [2] 2 2" xfId="1500" xr:uid="{00000000-0005-0000-0000-000037050000}"/>
    <cellStyle name="Percent [2] 3" xfId="1501" xr:uid="{00000000-0005-0000-0000-000038050000}"/>
    <cellStyle name="Percent 2" xfId="618" xr:uid="{00000000-0005-0000-0000-000039050000}"/>
    <cellStyle name="Percent 2 2" xfId="669" xr:uid="{00000000-0005-0000-0000-00003A050000}"/>
    <cellStyle name="Percent 2 2 2" xfId="1502" xr:uid="{00000000-0005-0000-0000-00003B050000}"/>
    <cellStyle name="Percent 2 5" xfId="691" xr:uid="{00000000-0005-0000-0000-00003C050000}"/>
    <cellStyle name="Percent 3" xfId="670" xr:uid="{00000000-0005-0000-0000-00003D050000}"/>
    <cellStyle name="Percent 3 2" xfId="687" xr:uid="{00000000-0005-0000-0000-00003E050000}"/>
    <cellStyle name="PERCENTAGE" xfId="1503" xr:uid="{00000000-0005-0000-0000-00003F050000}"/>
    <cellStyle name="PERCENTAGE 2" xfId="1504" xr:uid="{00000000-0005-0000-0000-000040050000}"/>
    <cellStyle name="PrePop Currency (0)" xfId="1505" xr:uid="{00000000-0005-0000-0000-000042050000}"/>
    <cellStyle name="PrePop Currency (2)" xfId="1506" xr:uid="{00000000-0005-0000-0000-000043050000}"/>
    <cellStyle name="PrePop Units (0)" xfId="1507" xr:uid="{00000000-0005-0000-0000-000044050000}"/>
    <cellStyle name="PrePop Units (1)" xfId="1508" xr:uid="{00000000-0005-0000-0000-000045050000}"/>
    <cellStyle name="PrePop Units (2)" xfId="1509" xr:uid="{00000000-0005-0000-0000-000046050000}"/>
    <cellStyle name="pricing" xfId="1510" xr:uid="{00000000-0005-0000-0000-000047050000}"/>
    <cellStyle name="PSChar" xfId="1511" xr:uid="{00000000-0005-0000-0000-000048050000}"/>
    <cellStyle name="PSChar 2" xfId="1512" xr:uid="{00000000-0005-0000-0000-000049050000}"/>
    <cellStyle name="PSHeading" xfId="1513" xr:uid="{00000000-0005-0000-0000-00004A050000}"/>
    <cellStyle name="PHONG" xfId="236" xr:uid="{00000000-0005-0000-0000-000041050000}"/>
    <cellStyle name="Quantity" xfId="1514" xr:uid="{00000000-0005-0000-0000-00004B050000}"/>
    <cellStyle name="Quantity 2" xfId="1515" xr:uid="{00000000-0005-0000-0000-00004C050000}"/>
    <cellStyle name="regstoresfromspecstores" xfId="1516" xr:uid="{00000000-0005-0000-0000-00004D050000}"/>
    <cellStyle name="RevList" xfId="1517" xr:uid="{00000000-0005-0000-0000-00004E050000}"/>
    <cellStyle name="ri" xfId="1518" xr:uid="{00000000-0005-0000-0000-00004F050000}"/>
    <cellStyle name="RowLevel_0" xfId="1519" xr:uid="{00000000-0005-0000-0000-000050050000}"/>
    <cellStyle name="S—_x0008_" xfId="237" xr:uid="{00000000-0005-0000-0000-000051050000}"/>
    <cellStyle name="S—_x0008_ 2" xfId="436" xr:uid="{00000000-0005-0000-0000-000052050000}"/>
    <cellStyle name="S—_x0008_ 3" xfId="1520" xr:uid="{00000000-0005-0000-0000-000053050000}"/>
    <cellStyle name="s]_x000d__x000a_spooler=yes_x000d__x000a_load=_x000d__x000a_Beep=yes_x000d__x000a_NullPort=None_x000d__x000a_BorderWidth=3_x000d__x000a_CursorBlinkRate=1200_x000d__x000a_DoubleClickSpeed=452_x000d__x000a_Programs=co" xfId="238" xr:uid="{00000000-0005-0000-0000-000054050000}"/>
    <cellStyle name="s]_x000d__x000a_spooler=yes_x000d__x000a_load=_x000d__x000a_Beep=yes_x000d__x000a_NullPort=None_x000d__x000a_BorderWidth=3_x000d__x000a_CursorBlinkRate=1200_x000d__x000a_DoubleClickSpeed=452_x000d__x000a_Programs=co 2" xfId="1521" xr:uid="{00000000-0005-0000-0000-000055050000}"/>
    <cellStyle name="S1D" xfId="1522" xr:uid="{00000000-0005-0000-0000-000056050000}"/>
    <cellStyle name="SHADEDSTORES" xfId="1523" xr:uid="{00000000-0005-0000-0000-000057050000}"/>
    <cellStyle name="Sheet Title" xfId="1524" xr:uid="{00000000-0005-0000-0000-000058050000}"/>
    <cellStyle name="Siêu nối kết_Book1" xfId="239" xr:uid="{00000000-0005-0000-0000-000059050000}"/>
    <cellStyle name="so" xfId="437" xr:uid="{00000000-0005-0000-0000-00005A050000}"/>
    <cellStyle name="so 2" xfId="672" xr:uid="{00000000-0005-0000-0000-00005B050000}"/>
    <cellStyle name="so 3" xfId="671" xr:uid="{00000000-0005-0000-0000-00005C050000}"/>
    <cellStyle name="SO%" xfId="438" xr:uid="{00000000-0005-0000-0000-00005D050000}"/>
    <cellStyle name="SO% 2" xfId="1525" xr:uid="{00000000-0005-0000-0000-00005E050000}"/>
    <cellStyle name="so_Book1" xfId="439" xr:uid="{00000000-0005-0000-0000-00005F050000}"/>
    <cellStyle name="specstores" xfId="1526" xr:uid="{00000000-0005-0000-0000-000060050000}"/>
    <cellStyle name="ST_06" xfId="1527" xr:uid="{00000000-0005-0000-0000-000061050000}"/>
    <cellStyle name="Standard_Anpassen der Amortisation" xfId="240" xr:uid="{00000000-0005-0000-0000-000062050000}"/>
    <cellStyle name="STEP1" xfId="1528" xr:uid="{00000000-0005-0000-0000-000063050000}"/>
    <cellStyle name="STEP2" xfId="1529" xr:uid="{00000000-0005-0000-0000-000064050000}"/>
    <cellStyle name="STT" xfId="440" xr:uid="{00000000-0005-0000-0000-000065050000}"/>
    <cellStyle name="STT 2" xfId="503" xr:uid="{00000000-0005-0000-0000-000066050000}"/>
    <cellStyle name="Style 1" xfId="241" xr:uid="{00000000-0005-0000-0000-000067050000}"/>
    <cellStyle name="Style 1 2" xfId="326" xr:uid="{00000000-0005-0000-0000-000068050000}"/>
    <cellStyle name="Style 1 2 2" xfId="613" xr:uid="{00000000-0005-0000-0000-000069050000}"/>
    <cellStyle name="Style 1 2 2 2" xfId="674" xr:uid="{00000000-0005-0000-0000-00006A050000}"/>
    <cellStyle name="Style 1 2 3" xfId="673" xr:uid="{00000000-0005-0000-0000-00006B050000}"/>
    <cellStyle name="Style 1 3" xfId="441" xr:uid="{00000000-0005-0000-0000-00006C050000}"/>
    <cellStyle name="Style 1 3 2" xfId="675" xr:uid="{00000000-0005-0000-0000-00006D050000}"/>
    <cellStyle name="Style 1 3 3" xfId="1637" xr:uid="{00000000-0005-0000-0000-00006E050000}"/>
    <cellStyle name="Style 1 4" xfId="575" xr:uid="{00000000-0005-0000-0000-00006F050000}"/>
    <cellStyle name="Style 10" xfId="242" xr:uid="{00000000-0005-0000-0000-000070050000}"/>
    <cellStyle name="Style 10 2" xfId="442" xr:uid="{00000000-0005-0000-0000-000071050000}"/>
    <cellStyle name="Style 10 3" xfId="576" xr:uid="{00000000-0005-0000-0000-000072050000}"/>
    <cellStyle name="Style 10 4" xfId="676" xr:uid="{00000000-0005-0000-0000-000073050000}"/>
    <cellStyle name="Style 11" xfId="243" xr:uid="{00000000-0005-0000-0000-000074050000}"/>
    <cellStyle name="Style 11 2" xfId="443" xr:uid="{00000000-0005-0000-0000-000075050000}"/>
    <cellStyle name="Style 11 3" xfId="577" xr:uid="{00000000-0005-0000-0000-000076050000}"/>
    <cellStyle name="Style 12" xfId="244" xr:uid="{00000000-0005-0000-0000-000077050000}"/>
    <cellStyle name="Style 12 2" xfId="444" xr:uid="{00000000-0005-0000-0000-000078050000}"/>
    <cellStyle name="Style 12 3" xfId="578" xr:uid="{00000000-0005-0000-0000-000079050000}"/>
    <cellStyle name="Style 13" xfId="245" xr:uid="{00000000-0005-0000-0000-00007A050000}"/>
    <cellStyle name="Style 13 2" xfId="445" xr:uid="{00000000-0005-0000-0000-00007B050000}"/>
    <cellStyle name="Style 13 3" xfId="579" xr:uid="{00000000-0005-0000-0000-00007C050000}"/>
    <cellStyle name="Style 13 4" xfId="677" xr:uid="{00000000-0005-0000-0000-00007D050000}"/>
    <cellStyle name="Style 14" xfId="246" xr:uid="{00000000-0005-0000-0000-00007E050000}"/>
    <cellStyle name="Style 14 2" xfId="446" xr:uid="{00000000-0005-0000-0000-00007F050000}"/>
    <cellStyle name="Style 14 3" xfId="580" xr:uid="{00000000-0005-0000-0000-000080050000}"/>
    <cellStyle name="Style 15" xfId="247" xr:uid="{00000000-0005-0000-0000-000081050000}"/>
    <cellStyle name="Style 15 2" xfId="447" xr:uid="{00000000-0005-0000-0000-000082050000}"/>
    <cellStyle name="Style 15 3" xfId="581" xr:uid="{00000000-0005-0000-0000-000083050000}"/>
    <cellStyle name="Style 15 4" xfId="678" xr:uid="{00000000-0005-0000-0000-000084050000}"/>
    <cellStyle name="Style 16" xfId="248" xr:uid="{00000000-0005-0000-0000-000085050000}"/>
    <cellStyle name="Style 16 2" xfId="448" xr:uid="{00000000-0005-0000-0000-000086050000}"/>
    <cellStyle name="Style 16 3" xfId="582" xr:uid="{00000000-0005-0000-0000-000087050000}"/>
    <cellStyle name="Style 17" xfId="249" xr:uid="{00000000-0005-0000-0000-000088050000}"/>
    <cellStyle name="Style 17 2" xfId="449" xr:uid="{00000000-0005-0000-0000-000089050000}"/>
    <cellStyle name="Style 17 3" xfId="583" xr:uid="{00000000-0005-0000-0000-00008A050000}"/>
    <cellStyle name="Style 18" xfId="250" xr:uid="{00000000-0005-0000-0000-00008B050000}"/>
    <cellStyle name="Style 18 2" xfId="450" xr:uid="{00000000-0005-0000-0000-00008C050000}"/>
    <cellStyle name="Style 19" xfId="251" xr:uid="{00000000-0005-0000-0000-00008D050000}"/>
    <cellStyle name="Style 19 2" xfId="451" xr:uid="{00000000-0005-0000-0000-00008E050000}"/>
    <cellStyle name="Style 2" xfId="252" xr:uid="{00000000-0005-0000-0000-00008F050000}"/>
    <cellStyle name="Style 2 2" xfId="452" xr:uid="{00000000-0005-0000-0000-000090050000}"/>
    <cellStyle name="Style 2 3" xfId="1530" xr:uid="{00000000-0005-0000-0000-000091050000}"/>
    <cellStyle name="Style 20" xfId="253" xr:uid="{00000000-0005-0000-0000-000092050000}"/>
    <cellStyle name="Style 20 2" xfId="453" xr:uid="{00000000-0005-0000-0000-000093050000}"/>
    <cellStyle name="Style 21" xfId="254" xr:uid="{00000000-0005-0000-0000-000094050000}"/>
    <cellStyle name="Style 21 2" xfId="454" xr:uid="{00000000-0005-0000-0000-000095050000}"/>
    <cellStyle name="Style 22" xfId="255" xr:uid="{00000000-0005-0000-0000-000096050000}"/>
    <cellStyle name="Style 22 2" xfId="455" xr:uid="{00000000-0005-0000-0000-000097050000}"/>
    <cellStyle name="Style 23" xfId="256" xr:uid="{00000000-0005-0000-0000-000098050000}"/>
    <cellStyle name="Style 23 2" xfId="456" xr:uid="{00000000-0005-0000-0000-000099050000}"/>
    <cellStyle name="Style 24" xfId="257" xr:uid="{00000000-0005-0000-0000-00009A050000}"/>
    <cellStyle name="Style 24 2" xfId="457" xr:uid="{00000000-0005-0000-0000-00009B050000}"/>
    <cellStyle name="Style 25" xfId="258" xr:uid="{00000000-0005-0000-0000-00009C050000}"/>
    <cellStyle name="Style 25 2" xfId="458" xr:uid="{00000000-0005-0000-0000-00009D050000}"/>
    <cellStyle name="Style 26" xfId="259" xr:uid="{00000000-0005-0000-0000-00009E050000}"/>
    <cellStyle name="Style 26 2" xfId="459" xr:uid="{00000000-0005-0000-0000-00009F050000}"/>
    <cellStyle name="Style 27" xfId="460" xr:uid="{00000000-0005-0000-0000-0000A0050000}"/>
    <cellStyle name="Style 3" xfId="260" xr:uid="{00000000-0005-0000-0000-0000A1050000}"/>
    <cellStyle name="Style 3 2" xfId="461" xr:uid="{00000000-0005-0000-0000-0000A2050000}"/>
    <cellStyle name="Style 3 3" xfId="1531" xr:uid="{00000000-0005-0000-0000-0000A3050000}"/>
    <cellStyle name="Style 4" xfId="261" xr:uid="{00000000-0005-0000-0000-0000A4050000}"/>
    <cellStyle name="Style 4 2" xfId="462" xr:uid="{00000000-0005-0000-0000-0000A5050000}"/>
    <cellStyle name="Style 4 3" xfId="584" xr:uid="{00000000-0005-0000-0000-0000A6050000}"/>
    <cellStyle name="Style 4 4" xfId="1532" xr:uid="{00000000-0005-0000-0000-0000A7050000}"/>
    <cellStyle name="Style 5" xfId="262" xr:uid="{00000000-0005-0000-0000-0000A8050000}"/>
    <cellStyle name="Style 5 2" xfId="463" xr:uid="{00000000-0005-0000-0000-0000A9050000}"/>
    <cellStyle name="Style 5 3" xfId="585" xr:uid="{00000000-0005-0000-0000-0000AA050000}"/>
    <cellStyle name="Style 5 4" xfId="1533" xr:uid="{00000000-0005-0000-0000-0000AB050000}"/>
    <cellStyle name="Style 6" xfId="263" xr:uid="{00000000-0005-0000-0000-0000AC050000}"/>
    <cellStyle name="Style 6 2" xfId="464" xr:uid="{00000000-0005-0000-0000-0000AD050000}"/>
    <cellStyle name="Style 7" xfId="264" xr:uid="{00000000-0005-0000-0000-0000AE050000}"/>
    <cellStyle name="Style 7 2" xfId="465" xr:uid="{00000000-0005-0000-0000-0000AF050000}"/>
    <cellStyle name="Style 8" xfId="265" xr:uid="{00000000-0005-0000-0000-0000B0050000}"/>
    <cellStyle name="Style 8 2" xfId="466" xr:uid="{00000000-0005-0000-0000-0000B1050000}"/>
    <cellStyle name="Style 8 3" xfId="586" xr:uid="{00000000-0005-0000-0000-0000B2050000}"/>
    <cellStyle name="Style 9" xfId="266" xr:uid="{00000000-0005-0000-0000-0000B3050000}"/>
    <cellStyle name="Style 9 2" xfId="467" xr:uid="{00000000-0005-0000-0000-0000B4050000}"/>
    <cellStyle name="Style 9 3" xfId="587" xr:uid="{00000000-0005-0000-0000-0000B5050000}"/>
    <cellStyle name="style_1" xfId="267" xr:uid="{00000000-0005-0000-0000-0000B6050000}"/>
    <cellStyle name="subhead" xfId="268" xr:uid="{00000000-0005-0000-0000-0000B7050000}"/>
    <cellStyle name="subhead 2" xfId="1534" xr:uid="{00000000-0005-0000-0000-0000B8050000}"/>
    <cellStyle name="Subtotal" xfId="1535" xr:uid="{00000000-0005-0000-0000-0000B9050000}"/>
    <cellStyle name="symbol" xfId="269" xr:uid="{00000000-0005-0000-0000-0000BA050000}"/>
    <cellStyle name="T" xfId="270" xr:uid="{00000000-0005-0000-0000-0000BB050000}"/>
    <cellStyle name="T 2" xfId="1537" xr:uid="{00000000-0005-0000-0000-0000BC050000}"/>
    <cellStyle name="T 3" xfId="1538" xr:uid="{00000000-0005-0000-0000-0000BD050000}"/>
    <cellStyle name="T 4" xfId="1536" xr:uid="{00000000-0005-0000-0000-0000BE050000}"/>
    <cellStyle name="T_A TUYEN-Q8" xfId="468" xr:uid="{00000000-0005-0000-0000-0000BF050000}"/>
    <cellStyle name="T_Anten Hai Lang (chuan)" xfId="271" xr:uid="{00000000-0005-0000-0000-0000C0050000}"/>
    <cellStyle name="T_Anten Hai lang (file cua B)" xfId="272" xr:uid="{00000000-0005-0000-0000-0000C1050000}"/>
    <cellStyle name="T_Anten Vinh Linh (chuan)-P8 duyet 30.8.05" xfId="273" xr:uid="{00000000-0005-0000-0000-0000C2050000}"/>
    <cellStyle name="T_Anten Vinh Linh (file cua B)" xfId="274" xr:uid="{00000000-0005-0000-0000-0000C3050000}"/>
    <cellStyle name="T_Bang ke khoi luong" xfId="469" xr:uid="{00000000-0005-0000-0000-0000C4050000}"/>
    <cellStyle name="T_Banggia" xfId="470" xr:uid="{00000000-0005-0000-0000-0000C5050000}"/>
    <cellStyle name="T_BAO CAO KINH DOANH_2013" xfId="1539" xr:uid="{00000000-0005-0000-0000-0000C6050000}"/>
    <cellStyle name="T_Bieu KH 2008" xfId="1540" xr:uid="{00000000-0005-0000-0000-0000C7050000}"/>
    <cellStyle name="T_Book1" xfId="275" xr:uid="{00000000-0005-0000-0000-0000C8050000}"/>
    <cellStyle name="T_Book1 2" xfId="471" xr:uid="{00000000-0005-0000-0000-0000C9050000}"/>
    <cellStyle name="T_Book1 3" xfId="588" xr:uid="{00000000-0005-0000-0000-0000CA050000}"/>
    <cellStyle name="T_Book1_1" xfId="276" xr:uid="{00000000-0005-0000-0000-0000CB050000}"/>
    <cellStyle name="T_Book1_1 2" xfId="472" xr:uid="{00000000-0005-0000-0000-0000CC050000}"/>
    <cellStyle name="T_Book1_1 3" xfId="1541" xr:uid="{00000000-0005-0000-0000-0000CD050000}"/>
    <cellStyle name="T_Book1_1_DT1" xfId="277" xr:uid="{00000000-0005-0000-0000-0000CE050000}"/>
    <cellStyle name="T_Book1_2" xfId="278" xr:uid="{00000000-0005-0000-0000-0000CF050000}"/>
    <cellStyle name="T_Book1_Anten Hai Lang (chuan)" xfId="279" xr:uid="{00000000-0005-0000-0000-0000D0050000}"/>
    <cellStyle name="T_Book1_Anten Hai lang (file cua B)" xfId="280" xr:uid="{00000000-0005-0000-0000-0000D1050000}"/>
    <cellStyle name="T_Book1_Anten Vinh Linh (chuan)-P8 duyet 30.8.05" xfId="281" xr:uid="{00000000-0005-0000-0000-0000D2050000}"/>
    <cellStyle name="T_Book1_Anten Vinh Linh (file cua B)" xfId="282" xr:uid="{00000000-0005-0000-0000-0000D3050000}"/>
    <cellStyle name="T_Book1_Dang ky SCL-1650" xfId="589" xr:uid="{00000000-0005-0000-0000-0000D4050000}"/>
    <cellStyle name="T_Book1_DT1" xfId="283" xr:uid="{00000000-0005-0000-0000-0000D5050000}"/>
    <cellStyle name="T_Book1_Theo doi tien do 30-12-2008-in" xfId="590" xr:uid="{00000000-0005-0000-0000-0000D6050000}"/>
    <cellStyle name="T_CS-DNAI" xfId="473" xr:uid="{00000000-0005-0000-0000-0000D8050000}"/>
    <cellStyle name="T_CHI PHI KHAC" xfId="474" xr:uid="{00000000-0005-0000-0000-0000D7050000}"/>
    <cellStyle name="T_DakLak2010- Trinh lai Cong ty" xfId="591" xr:uid="{00000000-0005-0000-0000-0000D9050000}"/>
    <cellStyle name="T_DakLak-2011-ok" xfId="592" xr:uid="{00000000-0005-0000-0000-0000DA050000}"/>
    <cellStyle name="T_Dang ky SCL-1650" xfId="593" xr:uid="{00000000-0005-0000-0000-0000DB050000}"/>
    <cellStyle name="T_DANH MUC CQT (HC)" xfId="594" xr:uid="{00000000-0005-0000-0000-0000DC050000}"/>
    <cellStyle name="T_DANH MUC NDL 2014-LAM THUYET MINH" xfId="595" xr:uid="{00000000-0005-0000-0000-0000DD050000}"/>
    <cellStyle name="T_DANH MUC NDL BO SUNG 2013" xfId="596" xr:uid="{00000000-0005-0000-0000-0000DE050000}"/>
    <cellStyle name="T_danh sach CBCNV Buon Ho tham quan 2014(2)" xfId="1542" xr:uid="{00000000-0005-0000-0000-0000DF050000}"/>
    <cellStyle name="T_DM CQT 15-2-2012 (DAKLAK)" xfId="597" xr:uid="{00000000-0005-0000-0000-0000E0050000}"/>
    <cellStyle name="T_DM DTXD Daklak2014 (DU BAO PHU TAI)" xfId="598" xr:uid="{00000000-0005-0000-0000-0000E1050000}"/>
    <cellStyle name="T_DM SCL Daklak2014" xfId="599" xr:uid="{00000000-0005-0000-0000-0000E2050000}"/>
    <cellStyle name="T_DT1" xfId="284" xr:uid="{00000000-0005-0000-0000-0000E3050000}"/>
    <cellStyle name="T_DT1 2" xfId="496" xr:uid="{00000000-0005-0000-0000-0000E4050000}"/>
    <cellStyle name="T_Du toan JBIC2.Quang Tri HC sau tham dinh 882" xfId="285" xr:uid="{00000000-0005-0000-0000-0000E5050000}"/>
    <cellStyle name="T_hang" xfId="475" xr:uid="{00000000-0005-0000-0000-0000E6050000}"/>
    <cellStyle name="T_KHO C - NHA BE" xfId="476" xr:uid="{00000000-0005-0000-0000-0000E7050000}"/>
    <cellStyle name="T_M-List" xfId="477" xr:uid="{00000000-0005-0000-0000-0000E8050000}"/>
    <cellStyle name="T_M-List(HANG)" xfId="478" xr:uid="{00000000-0005-0000-0000-0000E9050000}"/>
    <cellStyle name="T_PDDM KHSCL Daklak 2009 DakLakmoi" xfId="600" xr:uid="{00000000-0005-0000-0000-0000EA050000}"/>
    <cellStyle name="T_PDKH -SCL-DakLak2010-duyet" xfId="601" xr:uid="{00000000-0005-0000-0000-0000EB050000}"/>
    <cellStyle name="T_Phu luc1, 2, tong ke" xfId="1543" xr:uid="{00000000-0005-0000-0000-0000EC050000}"/>
    <cellStyle name="T_Quy mo KFW- dak lak-du" xfId="602" xr:uid="{00000000-0005-0000-0000-0000ED050000}"/>
    <cellStyle name="T_SCL quy1 nam 2007" xfId="603" xr:uid="{00000000-0005-0000-0000-0000EE050000}"/>
    <cellStyle name="T_TAI DINH CANH" xfId="479" xr:uid="{00000000-0005-0000-0000-0000EF050000}"/>
    <cellStyle name="T_TDToan Viettel trinh" xfId="286" xr:uid="{00000000-0005-0000-0000-0000F0050000}"/>
    <cellStyle name="T_TK_HT" xfId="480" xr:uid="{00000000-0005-0000-0000-0000F3050000}"/>
    <cellStyle name="T_TK-LRDX" xfId="481" xr:uid="{00000000-0005-0000-0000-0000F4050000}"/>
    <cellStyle name="T_tong" xfId="482" xr:uid="{00000000-0005-0000-0000-0000F6050000}"/>
    <cellStyle name="T_tonghop-TBA-TK" xfId="483" xr:uid="{00000000-0005-0000-0000-0000F7050000}"/>
    <cellStyle name="T_TONGKE" xfId="484" xr:uid="{00000000-0005-0000-0000-0000F8050000}"/>
    <cellStyle name="T_tờ trinh-lan" xfId="1544" xr:uid="{00000000-0005-0000-0000-0000F5050000}"/>
    <cellStyle name="T_TUYEN-Q9-PHONG" xfId="485" xr:uid="{00000000-0005-0000-0000-0000F9050000}"/>
    <cellStyle name="T_Theo doi KH nam 2006  quy 1" xfId="604" xr:uid="{00000000-0005-0000-0000-0000F1050000}"/>
    <cellStyle name="T_Theo doi tien do 30-12-2008-in" xfId="605" xr:uid="{00000000-0005-0000-0000-0000F2050000}"/>
    <cellStyle name="tde" xfId="1545" xr:uid="{00000000-0005-0000-0000-0000FA050000}"/>
    <cellStyle name="Text Indent A" xfId="1546" xr:uid="{00000000-0005-0000-0000-0000FB050000}"/>
    <cellStyle name="Text Indent B" xfId="1547" xr:uid="{00000000-0005-0000-0000-0000FC050000}"/>
    <cellStyle name="Text Indent B 2" xfId="1548" xr:uid="{00000000-0005-0000-0000-0000FD050000}"/>
    <cellStyle name="Text Indent C" xfId="1549" xr:uid="{00000000-0005-0000-0000-0000FE050000}"/>
    <cellStyle name="Text Indent C 2" xfId="1550" xr:uid="{00000000-0005-0000-0000-0000FF050000}"/>
    <cellStyle name="Tiªu ®Ì" xfId="1551" xr:uid="{00000000-0005-0000-0000-00000A060000}"/>
    <cellStyle name="Tiªu ®Ì 2" xfId="1552" xr:uid="{00000000-0005-0000-0000-00000B060000}"/>
    <cellStyle name="Tiêu đề" xfId="287" xr:uid="{00000000-0005-0000-0000-00000C060000}"/>
    <cellStyle name="TiÓu môc" xfId="1553" xr:uid="{00000000-0005-0000-0000-00000D060000}"/>
    <cellStyle name="Title 2" xfId="606" xr:uid="{00000000-0005-0000-0000-00000E060000}"/>
    <cellStyle name="Title 2 2" xfId="1554" xr:uid="{00000000-0005-0000-0000-00000F060000}"/>
    <cellStyle name="Title 3" xfId="1555" xr:uid="{00000000-0005-0000-0000-000010060000}"/>
    <cellStyle name="Total 2" xfId="1556" xr:uid="{00000000-0005-0000-0000-000012060000}"/>
    <cellStyle name="Total 2 2" xfId="1557" xr:uid="{00000000-0005-0000-0000-000013060000}"/>
    <cellStyle name="Total 2 2 2" xfId="1558" xr:uid="{00000000-0005-0000-0000-000014060000}"/>
    <cellStyle name="Total 2 3" xfId="1559" xr:uid="{00000000-0005-0000-0000-000015060000}"/>
    <cellStyle name="Total 3" xfId="1560" xr:uid="{00000000-0005-0000-0000-000016060000}"/>
    <cellStyle name="Total 3 2" xfId="1561" xr:uid="{00000000-0005-0000-0000-000017060000}"/>
    <cellStyle name="Total 4" xfId="1562" xr:uid="{00000000-0005-0000-0000-000018060000}"/>
    <cellStyle name="Tổng" xfId="288" xr:uid="{00000000-0005-0000-0000-000011060000}"/>
    <cellStyle name="Tuan" xfId="289" xr:uid="{00000000-0005-0000-0000-00001D060000}"/>
    <cellStyle name="th" xfId="290" xr:uid="{00000000-0005-0000-0000-000000060000}"/>
    <cellStyle name="th 2" xfId="1564" xr:uid="{00000000-0005-0000-0000-000001060000}"/>
    <cellStyle name="th 3" xfId="1565" xr:uid="{00000000-0005-0000-0000-000002060000}"/>
    <cellStyle name="th 4" xfId="1563" xr:uid="{00000000-0005-0000-0000-000003060000}"/>
    <cellStyle name="Thanh" xfId="1566" xr:uid="{00000000-0005-0000-0000-000004060000}"/>
    <cellStyle name="þ_x001d_ð¤_x000c_¯þ_x0014__x000d_¨þU_x0001_À_x0004_ _x0015__x000f__x0001__x0001_" xfId="1567" xr:uid="{00000000-0005-0000-0000-000005060000}"/>
    <cellStyle name="þ_x001d_ð¤_x000c_¯þ_x0014__x000d_¨þU_x0001_À_x0004_ _x0015__x000f__x0001__x0001_ 2" xfId="1568" xr:uid="{00000000-0005-0000-0000-000006060000}"/>
    <cellStyle name="þ_x001d_ð·_x000c_æþ'_x000d_ßþU_x0001_Ø_x0005_ü_x0014__x0007__x0001__x0001_" xfId="291" xr:uid="{00000000-0005-0000-0000-000007060000}"/>
    <cellStyle name="þ_x001d_ðÇ%Uý—&amp;Hý9_x0008_Ÿ s_x000a__x0007__x0001__x0001_" xfId="292" xr:uid="{00000000-0005-0000-0000-000008060000}"/>
    <cellStyle name="þ_x001d_ðK_x000c_Fý_x001b__x000d_9ýU_x0001_Ð_x0008_¦)_x0007__x0001__x0001_" xfId="1569" xr:uid="{00000000-0005-0000-0000-000009060000}"/>
    <cellStyle name="trang" xfId="1570" xr:uid="{00000000-0005-0000-0000-000019060000}"/>
    <cellStyle name="Trang 1" xfId="1571" xr:uid="{00000000-0005-0000-0000-00001A060000}"/>
    <cellStyle name="trang_SU CO THANG 1" xfId="1572" xr:uid="{00000000-0005-0000-0000-00001B060000}"/>
    <cellStyle name="Trung tính" xfId="1573" xr:uid="{00000000-0005-0000-0000-00001C060000}"/>
    <cellStyle name="Valuta (0)_CALPREZZ" xfId="293" xr:uid="{00000000-0005-0000-0000-00001E060000}"/>
    <cellStyle name="Valuta_ PESO ELETTR." xfId="294" xr:uid="{00000000-0005-0000-0000-00001F060000}"/>
    <cellStyle name="Văn bản Cảnh báo" xfId="299" xr:uid="{00000000-0005-0000-0000-000020060000}"/>
    <cellStyle name="viet" xfId="295" xr:uid="{00000000-0005-0000-0000-000021060000}"/>
    <cellStyle name="viet 2" xfId="1575" xr:uid="{00000000-0005-0000-0000-000022060000}"/>
    <cellStyle name="viet 3" xfId="1576" xr:uid="{00000000-0005-0000-0000-000023060000}"/>
    <cellStyle name="viet 4" xfId="1574" xr:uid="{00000000-0005-0000-0000-000024060000}"/>
    <cellStyle name="viet2" xfId="296" xr:uid="{00000000-0005-0000-0000-000025060000}"/>
    <cellStyle name="viet2 2" xfId="1578" xr:uid="{00000000-0005-0000-0000-000026060000}"/>
    <cellStyle name="viet2 3" xfId="1579" xr:uid="{00000000-0005-0000-0000-000027060000}"/>
    <cellStyle name="viet2 4" xfId="1577" xr:uid="{00000000-0005-0000-0000-000028060000}"/>
    <cellStyle name="VN new romanNormal" xfId="1580" xr:uid="{00000000-0005-0000-0000-000029060000}"/>
    <cellStyle name="Vn Time 13" xfId="1581" xr:uid="{00000000-0005-0000-0000-00002A060000}"/>
    <cellStyle name="Vn Time 14" xfId="1582" xr:uid="{00000000-0005-0000-0000-00002B060000}"/>
    <cellStyle name="VN time new roman" xfId="1583" xr:uid="{00000000-0005-0000-0000-00002C060000}"/>
    <cellStyle name="vnbo" xfId="1584" xr:uid="{00000000-0005-0000-0000-00002D060000}"/>
    <cellStyle name="VNITIMES" xfId="1585" xr:uid="{00000000-0005-0000-0000-000033060000}"/>
    <cellStyle name="vntxt1" xfId="1586" xr:uid="{00000000-0005-0000-0000-000034060000}"/>
    <cellStyle name="vntxt2" xfId="1587" xr:uid="{00000000-0005-0000-0000-000035060000}"/>
    <cellStyle name="vnhead1" xfId="1588" xr:uid="{00000000-0005-0000-0000-00002E060000}"/>
    <cellStyle name="vnhead1 2" xfId="1589" xr:uid="{00000000-0005-0000-0000-00002F060000}"/>
    <cellStyle name="vnhead2" xfId="1590" xr:uid="{00000000-0005-0000-0000-000030060000}"/>
    <cellStyle name="vnhead3" xfId="1591" xr:uid="{00000000-0005-0000-0000-000031060000}"/>
    <cellStyle name="vnhead4" xfId="1592" xr:uid="{00000000-0005-0000-0000-000032060000}"/>
    <cellStyle name="Währung [0]_Compiling Utility Macros" xfId="297" xr:uid="{00000000-0005-0000-0000-000036060000}"/>
    <cellStyle name="Währung_Compiling Utility Macros" xfId="298" xr:uid="{00000000-0005-0000-0000-000037060000}"/>
    <cellStyle name="Warning Text 2" xfId="607" xr:uid="{00000000-0005-0000-0000-000038060000}"/>
    <cellStyle name="Warning Text 2 2" xfId="1595" xr:uid="{00000000-0005-0000-0000-000039060000}"/>
    <cellStyle name="Warning Text 2 3" xfId="1594" xr:uid="{00000000-0005-0000-0000-00003A060000}"/>
    <cellStyle name="Warning Text 3" xfId="1596" xr:uid="{00000000-0005-0000-0000-00003B060000}"/>
    <cellStyle name="Warning Text 4" xfId="1597" xr:uid="{00000000-0005-0000-0000-00003C060000}"/>
    <cellStyle name="Warning Text 5" xfId="1593" xr:uid="{00000000-0005-0000-0000-00003D060000}"/>
    <cellStyle name="xuan" xfId="300" xr:uid="{00000000-0005-0000-0000-00003E060000}"/>
    <cellStyle name="センター" xfId="1598" xr:uid="{00000000-0005-0000-0000-00003F060000}"/>
    <cellStyle name="เครื่องหมายสกุลเงิน [0]_FTC_OFFER" xfId="301" xr:uid="{00000000-0005-0000-0000-000040060000}"/>
    <cellStyle name="เครื่องหมายสกุลเงิน_FTC_OFFER" xfId="302" xr:uid="{00000000-0005-0000-0000-000041060000}"/>
    <cellStyle name="ปกติ_FTC_OFFER" xfId="303" xr:uid="{00000000-0005-0000-0000-000042060000}"/>
    <cellStyle name=" [0.00]_ Att. 1- Cover" xfId="304" xr:uid="{00000000-0005-0000-0000-000043060000}"/>
    <cellStyle name="_ Att. 1- Cover" xfId="305" xr:uid="{00000000-0005-0000-0000-000044060000}"/>
    <cellStyle name="?_ Att. 1- Cover" xfId="306" xr:uid="{00000000-0005-0000-0000-000045060000}"/>
    <cellStyle name="똿뗦먛귟 [0.00]_PRODUCT DETAIL Q1" xfId="307" xr:uid="{00000000-0005-0000-0000-000046060000}"/>
    <cellStyle name="똿뗦먛귟_PRODUCT DETAIL Q1" xfId="308" xr:uid="{00000000-0005-0000-0000-000047060000}"/>
    <cellStyle name="믅됞 [0.00]_PRODUCT DETAIL Q1" xfId="309" xr:uid="{00000000-0005-0000-0000-000048060000}"/>
    <cellStyle name="믅됞_PRODUCT DETAIL Q1" xfId="310" xr:uid="{00000000-0005-0000-0000-000049060000}"/>
    <cellStyle name="백분율_95" xfId="311" xr:uid="{00000000-0005-0000-0000-00004A060000}"/>
    <cellStyle name="뷭?_BOOKSHIP" xfId="312" xr:uid="{00000000-0005-0000-0000-00004B060000}"/>
    <cellStyle name="콤마 [ - 유형1" xfId="1599" xr:uid="{00000000-0005-0000-0000-00004C060000}"/>
    <cellStyle name="콤마 [ - 유형2" xfId="1600" xr:uid="{00000000-0005-0000-0000-00004D060000}"/>
    <cellStyle name="콤마 [ - 유형3" xfId="1601" xr:uid="{00000000-0005-0000-0000-00004E060000}"/>
    <cellStyle name="콤마 [ - 유형4" xfId="1602" xr:uid="{00000000-0005-0000-0000-00004F060000}"/>
    <cellStyle name="콤마 [ - 유형5" xfId="1603" xr:uid="{00000000-0005-0000-0000-000050060000}"/>
    <cellStyle name="콤마 [ - 유형6" xfId="1604" xr:uid="{00000000-0005-0000-0000-000051060000}"/>
    <cellStyle name="콤마 [ - 유형7" xfId="1605" xr:uid="{00000000-0005-0000-0000-000052060000}"/>
    <cellStyle name="콤마 [ - 유형8" xfId="1606" xr:uid="{00000000-0005-0000-0000-000053060000}"/>
    <cellStyle name="콤마 [0]_ 비목별 월별기술 " xfId="313" xr:uid="{00000000-0005-0000-0000-000054060000}"/>
    <cellStyle name="콤마_ 비목별 월별기술 " xfId="314" xr:uid="{00000000-0005-0000-0000-000055060000}"/>
    <cellStyle name="통화 [0]_1202" xfId="315" xr:uid="{00000000-0005-0000-0000-000056060000}"/>
    <cellStyle name="통화_1202" xfId="316" xr:uid="{00000000-0005-0000-0000-000057060000}"/>
    <cellStyle name="표준_(정보부문)월별인원계획" xfId="317" xr:uid="{00000000-0005-0000-0000-000058060000}"/>
    <cellStyle name="一般_00Q3902REV.1" xfId="318" xr:uid="{00000000-0005-0000-0000-000059060000}"/>
    <cellStyle name="不要処理" xfId="1607" xr:uid="{00000000-0005-0000-0000-00005A060000}"/>
    <cellStyle name="千分位[0]_00Q3902REV.1" xfId="319" xr:uid="{00000000-0005-0000-0000-00005B060000}"/>
    <cellStyle name="千分位_00Q3902REV.1" xfId="320" xr:uid="{00000000-0005-0000-0000-00005C060000}"/>
    <cellStyle name="帳票" xfId="1608" xr:uid="{00000000-0005-0000-0000-00005D060000}"/>
    <cellStyle name="常规_For Hanoi Configuration" xfId="1609" xr:uid="{00000000-0005-0000-0000-00005E060000}"/>
    <cellStyle name="桁?切? [0.00]_pldt" xfId="1610" xr:uid="{00000000-0005-0000-0000-00005F060000}"/>
    <cellStyle name="桁?切?_pldt" xfId="1611" xr:uid="{00000000-0005-0000-0000-000060060000}"/>
    <cellStyle name="桁区切り [0.00]_††††† " xfId="1612" xr:uid="{00000000-0005-0000-0000-000061060000}"/>
    <cellStyle name="桁区切り_††††† " xfId="1613" xr:uid="{00000000-0005-0000-0000-000062060000}"/>
    <cellStyle name="標?_外?Ａ最終" xfId="1614" xr:uid="{00000000-0005-0000-0000-000063060000}"/>
    <cellStyle name="標準_05-12 Requirment by Client" xfId="321" xr:uid="{00000000-0005-0000-0000-000064060000}"/>
    <cellStyle name="標準8" xfId="1615" xr:uid="{00000000-0005-0000-0000-000065060000}"/>
    <cellStyle name="貨幣 [0]_00Q3902REV.1" xfId="322" xr:uid="{00000000-0005-0000-0000-000066060000}"/>
    <cellStyle name="貨幣[0]_06生管" xfId="1617" xr:uid="{00000000-0005-0000-0000-000067060000}"/>
    <cellStyle name="貨幣_00Q3902REV.1" xfId="323" xr:uid="{00000000-0005-0000-0000-000068060000}"/>
    <cellStyle name="通貨 [0.00]_††††† " xfId="1619" xr:uid="{00000000-0005-0000-0000-000069060000}"/>
    <cellStyle name="通貨_††††† " xfId="1620" xr:uid="{00000000-0005-0000-0000-00006A060000}"/>
    <cellStyle name="非表示" xfId="324" xr:uid="{00000000-0005-0000-0000-00006B060000}"/>
  </cellStyles>
  <dxfs count="3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CC"/>
      <color rgb="FFCC00FF"/>
      <color rgb="FF0BF5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externalLinkPath" Target="file:///D:\Dropbox\06%20SANGTD\h+n+s\thiet%20ke\3%20xdcb%202019\goi%2010%20a%20ch+n+s\HOAN%20THIEN\TONG%20KE\DU%20TOAN%20CK+KNA\0%20TONG%20KE%201.xlsx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outlinePr summaryBelow="0"/>
    <pageSetUpPr fitToPage="1"/>
  </sheetPr>
  <dimension ref="A1:AR59"/>
  <sheetViews>
    <sheetView zoomScale="70" zoomScaleNormal="7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G11" sqref="G11"/>
    </sheetView>
  </sheetViews>
  <sheetFormatPr defaultColWidth="8" defaultRowHeight="16.8"/>
  <cols>
    <col min="1" max="1" width="7.109375" style="482" customWidth="1"/>
    <col min="2" max="2" width="46.77734375" style="483" customWidth="1"/>
    <col min="3" max="3" width="27.109375" style="484" customWidth="1"/>
    <col min="4" max="4" width="13.5546875" style="484" customWidth="1"/>
    <col min="5" max="9" width="10.6640625" style="484" customWidth="1"/>
    <col min="10" max="10" width="10.6640625" style="485" customWidth="1" collapsed="1"/>
    <col min="11" max="18" width="10.6640625" style="485" customWidth="1"/>
    <col min="19" max="21" width="12.33203125" style="485" hidden="1" customWidth="1"/>
    <col min="22" max="22" width="13.33203125" style="486" hidden="1" customWidth="1"/>
    <col min="23" max="23" width="14.5546875" style="485" hidden="1" customWidth="1"/>
    <col min="24" max="24" width="14" style="486" hidden="1" customWidth="1"/>
    <col min="25" max="25" width="12.5546875" style="485" bestFit="1" customWidth="1"/>
    <col min="26" max="26" width="12.5546875" style="485" customWidth="1"/>
    <col min="27" max="27" width="12.5546875" style="485" bestFit="1" customWidth="1"/>
    <col min="28" max="28" width="12.5546875" style="485" customWidth="1"/>
    <col min="29" max="29" width="11.6640625" style="485" customWidth="1"/>
    <col min="30" max="30" width="11.6640625" style="485" bestFit="1" customWidth="1"/>
    <col min="31" max="32" width="13.109375" style="485" customWidth="1"/>
    <col min="33" max="33" width="14.33203125" style="485" bestFit="1" customWidth="1"/>
    <col min="34" max="34" width="19.5546875" style="486" hidden="1" customWidth="1"/>
    <col min="35" max="35" width="7.88671875" style="485" customWidth="1"/>
    <col min="36" max="36" width="8.5546875" style="486" customWidth="1"/>
    <col min="37" max="37" width="13.6640625" style="487" hidden="1" customWidth="1"/>
    <col min="38" max="38" width="13.109375" style="486" hidden="1" customWidth="1"/>
    <col min="39" max="39" width="9.5546875" style="488" bestFit="1" customWidth="1"/>
    <col min="40" max="40" width="8.44140625" style="479" hidden="1" customWidth="1"/>
    <col min="41" max="44" width="8" style="479" hidden="1" customWidth="1"/>
    <col min="45" max="16384" width="8" style="479"/>
  </cols>
  <sheetData>
    <row r="1" spans="1:44" s="438" customFormat="1" ht="18">
      <c r="A1" s="492"/>
      <c r="B1" s="492"/>
      <c r="C1" s="492"/>
      <c r="D1" s="492"/>
      <c r="E1" s="492"/>
      <c r="F1" s="492"/>
      <c r="G1" s="492"/>
      <c r="H1" s="492"/>
      <c r="I1" s="492"/>
      <c r="J1" s="492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7"/>
      <c r="W1" s="436"/>
      <c r="X1" s="437"/>
      <c r="Y1" s="436"/>
      <c r="Z1" s="436"/>
      <c r="AA1" s="436"/>
      <c r="AB1" s="436"/>
      <c r="AC1" s="436"/>
      <c r="AD1" s="436"/>
      <c r="AE1" s="436"/>
      <c r="AF1" s="436"/>
      <c r="AG1" s="436"/>
      <c r="AH1" s="437"/>
      <c r="AI1" s="436"/>
      <c r="AJ1" s="437"/>
      <c r="AL1" s="439"/>
      <c r="AM1" s="440"/>
    </row>
    <row r="2" spans="1:44" s="438" customFormat="1">
      <c r="A2" s="441" t="s">
        <v>2625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441"/>
      <c r="AC2" s="441"/>
      <c r="AD2" s="441"/>
      <c r="AE2" s="441"/>
      <c r="AF2" s="441"/>
      <c r="AG2" s="441"/>
      <c r="AH2" s="441"/>
      <c r="AI2" s="441"/>
      <c r="AJ2" s="441"/>
      <c r="AK2" s="442"/>
      <c r="AL2" s="442"/>
      <c r="AM2" s="443"/>
    </row>
    <row r="3" spans="1:44" s="438" customFormat="1">
      <c r="A3" s="493" t="s">
        <v>2476</v>
      </c>
      <c r="B3" s="493"/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493"/>
      <c r="S3" s="493"/>
      <c r="T3" s="493"/>
      <c r="U3" s="493"/>
      <c r="V3" s="493"/>
      <c r="W3" s="493"/>
      <c r="X3" s="493"/>
      <c r="Y3" s="493"/>
      <c r="Z3" s="493"/>
      <c r="AA3" s="493"/>
      <c r="AB3" s="493"/>
      <c r="AC3" s="493"/>
      <c r="AD3" s="493"/>
      <c r="AE3" s="493"/>
      <c r="AF3" s="493"/>
      <c r="AG3" s="493"/>
      <c r="AH3" s="493"/>
      <c r="AI3" s="493"/>
      <c r="AJ3" s="493"/>
      <c r="AK3" s="493"/>
      <c r="AL3" s="493"/>
      <c r="AM3" s="493"/>
    </row>
    <row r="4" spans="1:44" s="451" customFormat="1">
      <c r="A4" s="444"/>
      <c r="B4" s="445"/>
      <c r="C4" s="446"/>
      <c r="D4" s="446"/>
      <c r="E4" s="446"/>
      <c r="F4" s="446"/>
      <c r="G4" s="446"/>
      <c r="H4" s="446"/>
      <c r="I4" s="446"/>
      <c r="J4" s="447"/>
      <c r="K4" s="447"/>
      <c r="L4" s="447"/>
      <c r="M4" s="447"/>
      <c r="N4" s="447"/>
      <c r="O4" s="447"/>
      <c r="P4" s="447"/>
      <c r="Q4" s="447"/>
      <c r="R4" s="447"/>
      <c r="S4" s="447"/>
      <c r="T4" s="447"/>
      <c r="U4" s="447"/>
      <c r="V4" s="448"/>
      <c r="W4" s="447"/>
      <c r="X4" s="448"/>
      <c r="Y4" s="447"/>
      <c r="Z4" s="447"/>
      <c r="AA4" s="447"/>
      <c r="AB4" s="447"/>
      <c r="AC4" s="447"/>
      <c r="AD4" s="447"/>
      <c r="AE4" s="447"/>
      <c r="AF4" s="447"/>
      <c r="AG4" s="447"/>
      <c r="AH4" s="448"/>
      <c r="AI4" s="447"/>
      <c r="AJ4" s="448"/>
      <c r="AK4" s="449"/>
      <c r="AL4" s="448"/>
      <c r="AM4" s="450"/>
    </row>
    <row r="5" spans="1:44" s="451" customFormat="1">
      <c r="A5" s="494" t="s">
        <v>1</v>
      </c>
      <c r="B5" s="498" t="s">
        <v>212</v>
      </c>
      <c r="C5" s="498" t="s">
        <v>2553</v>
      </c>
      <c r="D5" s="453" t="s">
        <v>213</v>
      </c>
      <c r="E5" s="454"/>
      <c r="F5" s="454"/>
      <c r="G5" s="454"/>
      <c r="H5" s="453"/>
      <c r="I5" s="453"/>
      <c r="J5" s="453"/>
      <c r="K5" s="453"/>
      <c r="L5" s="453"/>
      <c r="M5" s="454"/>
      <c r="N5" s="454"/>
      <c r="O5" s="454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4"/>
      <c r="AA5" s="453"/>
      <c r="AB5" s="454"/>
      <c r="AC5" s="453"/>
      <c r="AD5" s="453"/>
      <c r="AE5" s="453"/>
      <c r="AF5" s="454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</row>
    <row r="6" spans="1:44" s="451" customFormat="1" ht="16.95" customHeight="1">
      <c r="A6" s="494"/>
      <c r="B6" s="498"/>
      <c r="C6" s="498"/>
      <c r="D6" s="499" t="s">
        <v>1224</v>
      </c>
      <c r="E6" s="500"/>
      <c r="F6" s="500"/>
      <c r="G6" s="500"/>
      <c r="H6" s="499"/>
      <c r="I6" s="499"/>
      <c r="J6" s="499"/>
      <c r="K6" s="499"/>
      <c r="L6" s="499" t="s">
        <v>1225</v>
      </c>
      <c r="M6" s="500"/>
      <c r="N6" s="500"/>
      <c r="O6" s="500"/>
      <c r="P6" s="499"/>
      <c r="Q6" s="499"/>
      <c r="R6" s="499"/>
      <c r="S6" s="494" t="s">
        <v>1226</v>
      </c>
      <c r="T6" s="494"/>
      <c r="U6" s="494" t="s">
        <v>1227</v>
      </c>
      <c r="V6" s="494"/>
      <c r="W6" s="494"/>
      <c r="X6" s="494"/>
      <c r="Y6" s="495" t="s">
        <v>2565</v>
      </c>
      <c r="Z6" s="496"/>
      <c r="AA6" s="496"/>
      <c r="AB6" s="497"/>
      <c r="AC6" s="494" t="s">
        <v>1228</v>
      </c>
      <c r="AD6" s="494"/>
      <c r="AE6" s="494"/>
      <c r="AF6" s="501"/>
      <c r="AG6" s="494"/>
      <c r="AH6" s="494" t="s">
        <v>215</v>
      </c>
      <c r="AI6" s="494"/>
      <c r="AJ6" s="494"/>
      <c r="AK6" s="494"/>
      <c r="AL6" s="494"/>
      <c r="AM6" s="494"/>
      <c r="AN6" s="494"/>
      <c r="AO6" s="494"/>
      <c r="AP6" s="494"/>
      <c r="AQ6" s="494"/>
      <c r="AR6" s="494"/>
    </row>
    <row r="7" spans="1:44" s="451" customFormat="1" ht="69">
      <c r="A7" s="494"/>
      <c r="B7" s="498"/>
      <c r="C7" s="498"/>
      <c r="D7" s="455" t="s">
        <v>125</v>
      </c>
      <c r="E7" s="456" t="s">
        <v>1659</v>
      </c>
      <c r="F7" s="456" t="s">
        <v>2555</v>
      </c>
      <c r="G7" s="456" t="s">
        <v>2556</v>
      </c>
      <c r="H7" s="455" t="s">
        <v>1229</v>
      </c>
      <c r="I7" s="455" t="s">
        <v>1230</v>
      </c>
      <c r="J7" s="455" t="s">
        <v>1231</v>
      </c>
      <c r="K7" s="455" t="s">
        <v>1232</v>
      </c>
      <c r="L7" s="455" t="s">
        <v>125</v>
      </c>
      <c r="M7" s="456" t="s">
        <v>1659</v>
      </c>
      <c r="N7" s="456" t="s">
        <v>2555</v>
      </c>
      <c r="O7" s="456" t="s">
        <v>2556</v>
      </c>
      <c r="P7" s="455" t="s">
        <v>1229</v>
      </c>
      <c r="Q7" s="455" t="s">
        <v>1233</v>
      </c>
      <c r="R7" s="455" t="s">
        <v>1234</v>
      </c>
      <c r="S7" s="452" t="s">
        <v>1235</v>
      </c>
      <c r="T7" s="452" t="s">
        <v>222</v>
      </c>
      <c r="U7" s="452" t="s">
        <v>216</v>
      </c>
      <c r="V7" s="452" t="s">
        <v>217</v>
      </c>
      <c r="W7" s="452" t="s">
        <v>216</v>
      </c>
      <c r="X7" s="452" t="s">
        <v>218</v>
      </c>
      <c r="Y7" s="452" t="s">
        <v>1235</v>
      </c>
      <c r="Z7" s="452" t="s">
        <v>222</v>
      </c>
      <c r="AA7" s="452" t="s">
        <v>1235</v>
      </c>
      <c r="AB7" s="452" t="s">
        <v>2566</v>
      </c>
      <c r="AC7" s="452" t="s">
        <v>216</v>
      </c>
      <c r="AD7" s="452" t="s">
        <v>219</v>
      </c>
      <c r="AE7" s="452" t="s">
        <v>216</v>
      </c>
      <c r="AF7" s="452" t="s">
        <v>2567</v>
      </c>
      <c r="AG7" s="452" t="s">
        <v>220</v>
      </c>
      <c r="AH7" s="452" t="s">
        <v>221</v>
      </c>
      <c r="AI7" s="452" t="s">
        <v>1236</v>
      </c>
      <c r="AJ7" s="452" t="s">
        <v>1237</v>
      </c>
      <c r="AK7" s="452" t="s">
        <v>1238</v>
      </c>
      <c r="AL7" s="452" t="s">
        <v>1239</v>
      </c>
      <c r="AM7" s="452" t="s">
        <v>1240</v>
      </c>
      <c r="AN7" s="452" t="s">
        <v>1241</v>
      </c>
      <c r="AO7" s="452" t="s">
        <v>1242</v>
      </c>
      <c r="AP7" s="452" t="s">
        <v>1243</v>
      </c>
      <c r="AQ7" s="452" t="s">
        <v>1244</v>
      </c>
      <c r="AR7" s="452" t="s">
        <v>1245</v>
      </c>
    </row>
    <row r="8" spans="1:44" s="451" customFormat="1">
      <c r="A8" s="458">
        <v>1</v>
      </c>
      <c r="B8" s="458">
        <f>+MAX($A8:A8)+1</f>
        <v>2</v>
      </c>
      <c r="C8" s="458">
        <f>+MAX($A8:B8)+1</f>
        <v>3</v>
      </c>
      <c r="D8" s="458">
        <f>+MAX($A8:C8)+1</f>
        <v>4</v>
      </c>
      <c r="E8" s="458"/>
      <c r="F8" s="458"/>
      <c r="G8" s="458"/>
      <c r="H8" s="458">
        <f>+MAX($A8:D8)+1</f>
        <v>5</v>
      </c>
      <c r="I8" s="458">
        <f>+MAX($A8:H8)+1</f>
        <v>6</v>
      </c>
      <c r="J8" s="458">
        <f>+MAX($A8:I8)+1</f>
        <v>7</v>
      </c>
      <c r="K8" s="458">
        <f>+MAX($A8:J8)+1</f>
        <v>8</v>
      </c>
      <c r="L8" s="458">
        <f>+MAX($A8:K8)+1</f>
        <v>9</v>
      </c>
      <c r="M8" s="458"/>
      <c r="N8" s="458"/>
      <c r="O8" s="458"/>
      <c r="P8" s="458">
        <f>+MAX($A8:L8)+1</f>
        <v>10</v>
      </c>
      <c r="Q8" s="458">
        <f>+MAX($A8:P8)+1</f>
        <v>11</v>
      </c>
      <c r="R8" s="458">
        <f>+MAX($A8:Q8)+1</f>
        <v>12</v>
      </c>
      <c r="S8" s="458">
        <f>+MAX($A8:R8)+1</f>
        <v>13</v>
      </c>
      <c r="T8" s="458">
        <f>+MAX($A8:S8)+1</f>
        <v>14</v>
      </c>
      <c r="U8" s="458">
        <f>+MAX($A8:T8)+1</f>
        <v>15</v>
      </c>
      <c r="V8" s="458">
        <f>+MAX($A8:U8)+1</f>
        <v>16</v>
      </c>
      <c r="W8" s="458">
        <f>+MAX($A8:V8)+1</f>
        <v>17</v>
      </c>
      <c r="X8" s="458">
        <f>+MAX($A8:W8)+1</f>
        <v>18</v>
      </c>
      <c r="Y8" s="458">
        <f>+MAX($A8:X8)+1</f>
        <v>19</v>
      </c>
      <c r="Z8" s="458"/>
      <c r="AA8" s="458">
        <f>+MAX($A8:Z8)+1</f>
        <v>20</v>
      </c>
      <c r="AB8" s="458"/>
      <c r="AC8" s="458">
        <f>+MAX($A8:Z8)+1</f>
        <v>20</v>
      </c>
      <c r="AD8" s="458">
        <f>+MAX($A8:AC8)+1</f>
        <v>21</v>
      </c>
      <c r="AE8" s="458">
        <f>+MAX($A8:AD8)+1</f>
        <v>22</v>
      </c>
      <c r="AF8" s="458"/>
      <c r="AG8" s="458">
        <f>+MAX($A8:AE8)+1</f>
        <v>23</v>
      </c>
      <c r="AH8" s="458">
        <f>+MAX($A8:AG8)+1</f>
        <v>24</v>
      </c>
      <c r="AI8" s="458">
        <f>+MAX($A8:AH8)+1</f>
        <v>25</v>
      </c>
      <c r="AJ8" s="458">
        <f>+MAX($A8:AI8)+1</f>
        <v>26</v>
      </c>
      <c r="AK8" s="458">
        <f>+MAX($A8:AJ8)+1</f>
        <v>27</v>
      </c>
      <c r="AL8" s="458">
        <f>+MAX($A8:AK8)+1</f>
        <v>28</v>
      </c>
      <c r="AM8" s="458">
        <f>+MAX($A8:AL8)+1</f>
        <v>29</v>
      </c>
      <c r="AN8" s="458">
        <f>+MAX($A8:AM8)+1</f>
        <v>30</v>
      </c>
      <c r="AO8" s="458">
        <f>+MAX($A8:AN8)+1</f>
        <v>31</v>
      </c>
      <c r="AP8" s="458">
        <f>+MAX($A8:AO8)+1</f>
        <v>32</v>
      </c>
      <c r="AQ8" s="458">
        <f>+MAX($A8:AP8)+1</f>
        <v>33</v>
      </c>
      <c r="AR8" s="458">
        <f>+MAX($A8:AQ8)+1</f>
        <v>34</v>
      </c>
    </row>
    <row r="9" spans="1:44" s="451" customFormat="1">
      <c r="A9" s="457" t="s">
        <v>2572</v>
      </c>
      <c r="B9" s="459" t="s">
        <v>1246</v>
      </c>
      <c r="C9" s="457"/>
      <c r="D9" s="97">
        <f t="shared" ref="D9" si="0">+SUM(D10:D59)</f>
        <v>11.252409716370908</v>
      </c>
      <c r="E9" s="97">
        <f t="shared" ref="E9" si="1">+SUM(E10:E59)</f>
        <v>0</v>
      </c>
      <c r="F9" s="97">
        <f t="shared" ref="F9" si="2">+SUM(F10:F59)</f>
        <v>0</v>
      </c>
      <c r="G9" s="97">
        <f t="shared" ref="G9" si="3">+SUM(G10:G59)</f>
        <v>114</v>
      </c>
      <c r="H9" s="97">
        <f>+SUM(H10:H59)</f>
        <v>5.8917818732851517</v>
      </c>
      <c r="I9" s="97">
        <f t="shared" ref="I9" si="4">+SUM(I10:I59)</f>
        <v>0</v>
      </c>
      <c r="J9" s="97">
        <f t="shared" ref="J9" si="5">+SUM(J10:J59)</f>
        <v>5.3606278430857541</v>
      </c>
      <c r="K9" s="97">
        <f t="shared" ref="K9" si="6">+SUM(K10:K59)</f>
        <v>0</v>
      </c>
      <c r="L9" s="97">
        <f t="shared" ref="L9" si="7">+SUM(L10:L59)</f>
        <v>10.35439342265493</v>
      </c>
      <c r="M9" s="97">
        <f t="shared" ref="M9" si="8">+SUM(M10:M59)</f>
        <v>0</v>
      </c>
      <c r="N9" s="97">
        <f t="shared" ref="N9" si="9">+SUM(N10:N59)</f>
        <v>0</v>
      </c>
      <c r="O9" s="97">
        <f t="shared" ref="O9" si="10">+SUM(O10:O59)</f>
        <v>0</v>
      </c>
      <c r="P9" s="97">
        <f t="shared" ref="P9" si="11">+SUM(P10:P59)</f>
        <v>7.171393422654929</v>
      </c>
      <c r="Q9" s="97">
        <f t="shared" ref="Q9" si="12">+SUM(Q10:Q59)</f>
        <v>3.1829999999999998</v>
      </c>
      <c r="R9" s="97">
        <f t="shared" ref="R9" si="13">+SUM(R10:R59)</f>
        <v>0</v>
      </c>
      <c r="S9" s="97">
        <f t="shared" ref="S9" si="14">+SUM(S10:S59)</f>
        <v>0</v>
      </c>
      <c r="T9" s="97">
        <f t="shared" ref="T9" si="15">+SUM(T10:T59)</f>
        <v>0</v>
      </c>
      <c r="U9" s="97">
        <f t="shared" ref="U9" si="16">+SUM(U10:U59)</f>
        <v>0</v>
      </c>
      <c r="V9" s="97">
        <f t="shared" ref="V9" si="17">+SUM(V10:V59)</f>
        <v>0</v>
      </c>
      <c r="W9" s="97">
        <f t="shared" ref="W9" si="18">+SUM(W10:W59)</f>
        <v>0</v>
      </c>
      <c r="X9" s="97">
        <f t="shared" ref="X9" si="19">+SUM(X10:X59)</f>
        <v>0</v>
      </c>
      <c r="Y9" s="96">
        <f t="shared" ref="Y9" si="20">+SUM(Y10:Y59)</f>
        <v>9</v>
      </c>
      <c r="Z9" s="96">
        <f t="shared" ref="Z9" si="21">+SUM(Z10:Z59)</f>
        <v>1440</v>
      </c>
      <c r="AA9" s="96">
        <f t="shared" ref="AA9" si="22">+SUM(AA10:AA59)</f>
        <v>4</v>
      </c>
      <c r="AB9" s="96">
        <f t="shared" ref="AB9" si="23">+SUM(AB10:AB59)</f>
        <v>460</v>
      </c>
      <c r="AC9" s="96">
        <f t="shared" ref="AC9" si="24">+SUM(AC10:AC59)</f>
        <v>8</v>
      </c>
      <c r="AD9" s="96">
        <f t="shared" ref="AD9" si="25">+SUM(AD10:AD59)</f>
        <v>990</v>
      </c>
      <c r="AE9" s="96">
        <f t="shared" ref="AE9" si="26">+SUM(AE10:AE59)</f>
        <v>8</v>
      </c>
      <c r="AF9" s="96">
        <f t="shared" ref="AF9" si="27">+SUM(AF10:AF59)</f>
        <v>320</v>
      </c>
      <c r="AG9" s="96">
        <f t="shared" ref="AG9" si="28">+SUM(AG10:AG59)</f>
        <v>1320</v>
      </c>
      <c r="AH9" s="96">
        <f t="shared" ref="AH9" si="29">+SUM(AH10:AH59)</f>
        <v>0</v>
      </c>
      <c r="AI9" s="96">
        <f t="shared" ref="AI9" si="30">+SUM(AI10:AI59)</f>
        <v>43</v>
      </c>
      <c r="AJ9" s="96">
        <f t="shared" ref="AJ9" si="31">+SUM(AJ10:AJ59)</f>
        <v>138</v>
      </c>
      <c r="AK9" s="96">
        <f t="shared" ref="AK9" si="32">+SUM(AK10:AK59)</f>
        <v>0</v>
      </c>
      <c r="AL9" s="96">
        <f t="shared" ref="AL9" si="33">+SUM(AL10:AL59)</f>
        <v>0</v>
      </c>
      <c r="AM9" s="96">
        <f t="shared" ref="AM9" si="34">+SUM(AM10:AM59)</f>
        <v>15</v>
      </c>
      <c r="AN9" s="96">
        <f t="shared" ref="AN9" si="35">+SUM(AN10:AN59)</f>
        <v>0</v>
      </c>
      <c r="AO9" s="96">
        <f t="shared" ref="AO9" si="36">+SUM(AO10:AO59)</f>
        <v>0</v>
      </c>
      <c r="AP9" s="96">
        <f t="shared" ref="AP9" si="37">+SUM(AP10:AP59)</f>
        <v>0</v>
      </c>
      <c r="AQ9" s="96">
        <f t="shared" ref="AQ9" si="38">+SUM(AQ10:AQ59)</f>
        <v>0</v>
      </c>
      <c r="AR9" s="96">
        <f t="shared" ref="AR9" si="39">+SUM(AR10:AR59)</f>
        <v>0</v>
      </c>
    </row>
    <row r="10" spans="1:44" s="451" customFormat="1">
      <c r="A10" s="457" t="s">
        <v>41</v>
      </c>
      <c r="B10" s="460" t="s">
        <v>1247</v>
      </c>
      <c r="C10" s="461"/>
      <c r="D10" s="88"/>
      <c r="E10" s="88"/>
      <c r="F10" s="88"/>
      <c r="G10" s="88"/>
      <c r="H10" s="88"/>
      <c r="I10" s="88"/>
      <c r="J10" s="88"/>
      <c r="K10" s="88"/>
      <c r="L10" s="97"/>
      <c r="M10" s="88"/>
      <c r="N10" s="88"/>
      <c r="O10" s="88"/>
      <c r="P10" s="97"/>
      <c r="Q10" s="97"/>
      <c r="R10" s="97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</row>
    <row r="11" spans="1:44" s="468" customFormat="1" ht="55.2">
      <c r="A11" s="462">
        <v>1</v>
      </c>
      <c r="B11" s="463" t="s">
        <v>1248</v>
      </c>
      <c r="C11" s="489" t="s">
        <v>2554</v>
      </c>
      <c r="D11" s="465">
        <f>H11+I11+J11+K11</f>
        <v>0</v>
      </c>
      <c r="E11" s="466"/>
      <c r="F11" s="466"/>
      <c r="G11" s="466"/>
      <c r="H11" s="466"/>
      <c r="I11" s="93">
        <v>0</v>
      </c>
      <c r="J11" s="93">
        <v>0</v>
      </c>
      <c r="K11" s="93">
        <v>0</v>
      </c>
      <c r="L11" s="91">
        <f>P11+Q11+R11</f>
        <v>3.1829999999999998</v>
      </c>
      <c r="M11" s="92" t="s">
        <v>2604</v>
      </c>
      <c r="N11" s="92" t="str">
        <f>LKTA_22!B8</f>
        <v>54/82</v>
      </c>
      <c r="O11" s="92" t="str">
        <f>LKTA_22!B80</f>
        <v>54/83/39/15</v>
      </c>
      <c r="P11" s="467"/>
      <c r="Q11" s="94">
        <f>LKTA_22!H7/1000</f>
        <v>3.1829999999999998</v>
      </c>
      <c r="R11" s="94">
        <v>0</v>
      </c>
      <c r="S11" s="93">
        <v>0</v>
      </c>
      <c r="T11" s="93">
        <v>0</v>
      </c>
      <c r="U11" s="93">
        <v>0</v>
      </c>
      <c r="V11" s="93">
        <v>0</v>
      </c>
      <c r="W11" s="93">
        <v>0</v>
      </c>
      <c r="X11" s="93">
        <v>0</v>
      </c>
      <c r="Y11" s="95">
        <v>0</v>
      </c>
      <c r="Z11" s="95"/>
      <c r="AA11" s="95">
        <v>0</v>
      </c>
      <c r="AB11" s="95"/>
      <c r="AC11" s="95">
        <v>0</v>
      </c>
      <c r="AD11" s="95">
        <v>0</v>
      </c>
      <c r="AE11" s="95">
        <v>0</v>
      </c>
      <c r="AF11" s="95"/>
      <c r="AG11" s="95">
        <v>0</v>
      </c>
      <c r="AH11" s="95">
        <v>0</v>
      </c>
      <c r="AI11" s="95">
        <v>17</v>
      </c>
      <c r="AJ11" s="95">
        <v>0</v>
      </c>
      <c r="AK11" s="95">
        <v>0</v>
      </c>
      <c r="AL11" s="95"/>
      <c r="AM11" s="95">
        <v>0</v>
      </c>
      <c r="AN11" s="95">
        <v>0</v>
      </c>
      <c r="AO11" s="95">
        <v>0</v>
      </c>
      <c r="AP11" s="95">
        <v>0</v>
      </c>
      <c r="AQ11" s="95">
        <v>0</v>
      </c>
      <c r="AR11" s="95">
        <v>0</v>
      </c>
    </row>
    <row r="12" spans="1:44" s="468" customFormat="1" ht="41.4">
      <c r="A12" s="462" t="s">
        <v>2602</v>
      </c>
      <c r="B12" s="463" t="str">
        <f>LKTA_22!C81</f>
        <v>XDM nhánh trung áp đoạn từ trụ 54/83/27/5AB đến trụ 54/83/39(ĐD474T2.KBU)</v>
      </c>
      <c r="C12" s="490"/>
      <c r="D12" s="465">
        <f t="shared" ref="D12:D59" si="40">H12+I12+J12+K12</f>
        <v>0</v>
      </c>
      <c r="E12" s="92"/>
      <c r="F12" s="92"/>
      <c r="G12" s="92"/>
      <c r="H12" s="93"/>
      <c r="I12" s="93"/>
      <c r="J12" s="93"/>
      <c r="K12" s="93"/>
      <c r="L12" s="91">
        <f t="shared" ref="L12:L59" si="41">P12+Q12+R12</f>
        <v>0.58499999999999996</v>
      </c>
      <c r="M12" s="92" t="s">
        <v>2557</v>
      </c>
      <c r="N12" s="92" t="str">
        <f>LKTA_22!B82</f>
        <v>54/83/27/5AB</v>
      </c>
      <c r="O12" s="92" t="str">
        <f>LKTA_22!B96</f>
        <v>54/83/39</v>
      </c>
      <c r="P12" s="94">
        <f>LKTA_22!H81/1000</f>
        <v>0.58499999999999996</v>
      </c>
      <c r="Q12" s="94"/>
      <c r="R12" s="94"/>
      <c r="S12" s="93"/>
      <c r="T12" s="93"/>
      <c r="U12" s="93"/>
      <c r="V12" s="93"/>
      <c r="W12" s="93"/>
      <c r="X12" s="93"/>
      <c r="Y12" s="95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</row>
    <row r="13" spans="1:44" s="468" customFormat="1" ht="41.4">
      <c r="A13" s="462" t="s">
        <v>2603</v>
      </c>
      <c r="B13" s="463" t="str">
        <f>LKTA_22!C98</f>
        <v>XDM nhánh trung áp đoạn từ trụ 54/83/39/15 đến trụ 54/83/61(ĐD474T2.KBU)</v>
      </c>
      <c r="C13" s="491"/>
      <c r="D13" s="465">
        <f t="shared" si="40"/>
        <v>0</v>
      </c>
      <c r="E13" s="92"/>
      <c r="F13" s="92"/>
      <c r="G13" s="92"/>
      <c r="H13" s="93"/>
      <c r="I13" s="93"/>
      <c r="J13" s="93"/>
      <c r="K13" s="93"/>
      <c r="L13" s="91">
        <f t="shared" si="41"/>
        <v>0.35499999999999998</v>
      </c>
      <c r="M13" s="92" t="s">
        <v>2557</v>
      </c>
      <c r="N13" s="92" t="str">
        <f>LKTA_22!B99</f>
        <v>54/83/39/15AB</v>
      </c>
      <c r="O13" s="92" t="str">
        <f>LKTA_22!B108</f>
        <v>54/83/61</v>
      </c>
      <c r="P13" s="94">
        <f>+LKTA_22!H98/1000</f>
        <v>0.35499999999999998</v>
      </c>
      <c r="Q13" s="94"/>
      <c r="R13" s="94"/>
      <c r="S13" s="93"/>
      <c r="T13" s="93"/>
      <c r="U13" s="93"/>
      <c r="V13" s="93"/>
      <c r="W13" s="93"/>
      <c r="X13" s="93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</row>
    <row r="14" spans="1:44" s="468" customFormat="1" ht="41.4">
      <c r="A14" s="462">
        <v>2</v>
      </c>
      <c r="B14" s="463" t="s">
        <v>1249</v>
      </c>
      <c r="C14" s="464" t="s">
        <v>2558</v>
      </c>
      <c r="D14" s="465">
        <f t="shared" si="40"/>
        <v>0</v>
      </c>
      <c r="E14" s="90"/>
      <c r="F14" s="90"/>
      <c r="G14" s="90"/>
      <c r="H14" s="93">
        <v>0</v>
      </c>
      <c r="I14" s="93">
        <v>0</v>
      </c>
      <c r="J14" s="93">
        <v>0</v>
      </c>
      <c r="K14" s="93">
        <v>0</v>
      </c>
      <c r="L14" s="91">
        <f t="shared" si="41"/>
        <v>0</v>
      </c>
      <c r="M14" s="90"/>
      <c r="N14" s="90"/>
      <c r="O14" s="90"/>
      <c r="P14" s="94">
        <v>0</v>
      </c>
      <c r="Q14" s="94">
        <v>0</v>
      </c>
      <c r="R14" s="94">
        <v>0</v>
      </c>
      <c r="S14" s="93">
        <v>0</v>
      </c>
      <c r="T14" s="93">
        <v>0</v>
      </c>
      <c r="U14" s="93">
        <v>0</v>
      </c>
      <c r="V14" s="93">
        <v>0</v>
      </c>
      <c r="W14" s="93">
        <v>0</v>
      </c>
      <c r="X14" s="93">
        <v>0</v>
      </c>
      <c r="Y14" s="95">
        <v>0</v>
      </c>
      <c r="Z14" s="95"/>
      <c r="AA14" s="95">
        <v>0</v>
      </c>
      <c r="AB14" s="95"/>
      <c r="AC14" s="95">
        <v>0</v>
      </c>
      <c r="AD14" s="95">
        <v>0</v>
      </c>
      <c r="AE14" s="95">
        <v>0</v>
      </c>
      <c r="AF14" s="95"/>
      <c r="AG14" s="95">
        <v>0</v>
      </c>
      <c r="AH14" s="95">
        <v>0</v>
      </c>
      <c r="AI14" s="95">
        <v>0</v>
      </c>
      <c r="AJ14" s="95">
        <v>138</v>
      </c>
      <c r="AK14" s="95">
        <v>0</v>
      </c>
      <c r="AL14" s="95">
        <v>0</v>
      </c>
      <c r="AM14" s="95">
        <v>0</v>
      </c>
      <c r="AN14" s="95">
        <v>0</v>
      </c>
      <c r="AO14" s="95">
        <v>0</v>
      </c>
      <c r="AP14" s="95">
        <v>0</v>
      </c>
      <c r="AQ14" s="95">
        <v>0</v>
      </c>
      <c r="AR14" s="95">
        <v>0</v>
      </c>
    </row>
    <row r="15" spans="1:44" s="468" customFormat="1" ht="27.6">
      <c r="A15" s="462">
        <v>3</v>
      </c>
      <c r="B15" s="463" t="s">
        <v>1250</v>
      </c>
      <c r="C15" s="469" t="s">
        <v>2554</v>
      </c>
      <c r="D15" s="465">
        <f t="shared" si="40"/>
        <v>0</v>
      </c>
      <c r="E15" s="90"/>
      <c r="F15" s="90"/>
      <c r="G15" s="90"/>
      <c r="H15" s="93">
        <v>0</v>
      </c>
      <c r="I15" s="93">
        <v>0</v>
      </c>
      <c r="J15" s="93">
        <v>0</v>
      </c>
      <c r="K15" s="93">
        <v>0</v>
      </c>
      <c r="L15" s="91">
        <f t="shared" si="41"/>
        <v>0</v>
      </c>
      <c r="M15" s="90"/>
      <c r="N15" s="90"/>
      <c r="O15" s="90"/>
      <c r="P15" s="94">
        <v>0</v>
      </c>
      <c r="Q15" s="94">
        <v>0</v>
      </c>
      <c r="R15" s="94">
        <v>0</v>
      </c>
      <c r="S15" s="93">
        <v>0</v>
      </c>
      <c r="T15" s="93">
        <v>0</v>
      </c>
      <c r="U15" s="93">
        <v>0</v>
      </c>
      <c r="V15" s="93">
        <v>0</v>
      </c>
      <c r="W15" s="93">
        <v>0</v>
      </c>
      <c r="X15" s="93">
        <v>0</v>
      </c>
      <c r="Y15" s="95">
        <v>0</v>
      </c>
      <c r="Z15" s="95"/>
      <c r="AA15" s="95">
        <v>0</v>
      </c>
      <c r="AB15" s="95"/>
      <c r="AC15" s="95">
        <v>0</v>
      </c>
      <c r="AD15" s="95">
        <v>0</v>
      </c>
      <c r="AE15" s="95">
        <v>0</v>
      </c>
      <c r="AF15" s="95"/>
      <c r="AG15" s="95">
        <v>0</v>
      </c>
      <c r="AH15" s="95">
        <v>0</v>
      </c>
      <c r="AI15" s="95">
        <v>24</v>
      </c>
      <c r="AJ15" s="95">
        <v>0</v>
      </c>
      <c r="AK15" s="95">
        <v>0</v>
      </c>
      <c r="AL15" s="95">
        <v>0</v>
      </c>
      <c r="AM15" s="95">
        <v>0</v>
      </c>
      <c r="AN15" s="95">
        <v>0</v>
      </c>
      <c r="AO15" s="95">
        <v>0</v>
      </c>
      <c r="AP15" s="95">
        <v>0</v>
      </c>
      <c r="AQ15" s="95">
        <v>0</v>
      </c>
      <c r="AR15" s="95">
        <v>0</v>
      </c>
    </row>
    <row r="16" spans="1:44" s="468" customFormat="1">
      <c r="A16" s="470" t="s">
        <v>42</v>
      </c>
      <c r="B16" s="471" t="s">
        <v>223</v>
      </c>
      <c r="C16" s="472"/>
      <c r="D16" s="465">
        <f t="shared" si="40"/>
        <v>0</v>
      </c>
      <c r="E16" s="90"/>
      <c r="F16" s="90"/>
      <c r="G16" s="90"/>
      <c r="H16" s="473"/>
      <c r="I16" s="473"/>
      <c r="J16" s="473"/>
      <c r="K16" s="473"/>
      <c r="L16" s="91">
        <f t="shared" si="41"/>
        <v>0</v>
      </c>
      <c r="M16" s="90"/>
      <c r="N16" s="90"/>
      <c r="O16" s="90"/>
      <c r="P16" s="474"/>
      <c r="Q16" s="474"/>
      <c r="R16" s="474"/>
      <c r="S16" s="93"/>
      <c r="T16" s="93"/>
      <c r="U16" s="93"/>
      <c r="V16" s="93"/>
      <c r="W16" s="93"/>
      <c r="X16" s="93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</row>
    <row r="17" spans="1:44" s="468" customFormat="1" ht="41.4">
      <c r="A17" s="462">
        <v>4</v>
      </c>
      <c r="B17" s="463" t="s">
        <v>1251</v>
      </c>
      <c r="C17" s="489" t="s">
        <v>2554</v>
      </c>
      <c r="D17" s="466"/>
      <c r="E17" s="466"/>
      <c r="F17" s="466"/>
      <c r="G17" s="466"/>
      <c r="H17" s="466"/>
      <c r="I17" s="466"/>
      <c r="J17" s="466"/>
      <c r="K17" s="466"/>
      <c r="L17" s="91">
        <f t="shared" si="41"/>
        <v>0.45500000000000002</v>
      </c>
      <c r="M17" s="89" t="s">
        <v>2559</v>
      </c>
      <c r="N17" s="91" t="str">
        <f>LKTA_22!B336</f>
        <v>75A</v>
      </c>
      <c r="O17" s="91" t="str">
        <f>LKTA_22!B351</f>
        <v>75A/11</v>
      </c>
      <c r="P17" s="94">
        <f>LKTA_22!H334/1000</f>
        <v>0.45500000000000002</v>
      </c>
      <c r="Q17" s="94">
        <v>0</v>
      </c>
      <c r="R17" s="94">
        <v>0</v>
      </c>
      <c r="S17" s="93">
        <v>0</v>
      </c>
      <c r="T17" s="93">
        <v>0</v>
      </c>
      <c r="U17" s="93">
        <v>0</v>
      </c>
      <c r="V17" s="93">
        <v>0</v>
      </c>
      <c r="W17" s="93">
        <v>0</v>
      </c>
      <c r="X17" s="93">
        <v>0</v>
      </c>
      <c r="Y17" s="95">
        <v>1</v>
      </c>
      <c r="Z17" s="95">
        <v>160</v>
      </c>
      <c r="AA17" s="95"/>
      <c r="AB17" s="95"/>
      <c r="AC17" s="95">
        <v>0</v>
      </c>
      <c r="AD17" s="95">
        <v>0</v>
      </c>
      <c r="AE17" s="95">
        <v>0</v>
      </c>
      <c r="AF17" s="95"/>
      <c r="AG17" s="95">
        <v>0</v>
      </c>
      <c r="AH17" s="95">
        <v>0</v>
      </c>
      <c r="AI17" s="95">
        <v>0</v>
      </c>
      <c r="AJ17" s="95">
        <v>0</v>
      </c>
      <c r="AK17" s="95">
        <v>0</v>
      </c>
      <c r="AL17" s="95">
        <v>0</v>
      </c>
      <c r="AM17" s="95">
        <v>0</v>
      </c>
      <c r="AN17" s="95">
        <v>0</v>
      </c>
      <c r="AO17" s="95">
        <v>0</v>
      </c>
      <c r="AP17" s="95">
        <v>0</v>
      </c>
      <c r="AQ17" s="95">
        <v>0</v>
      </c>
      <c r="AR17" s="95">
        <v>0</v>
      </c>
    </row>
    <row r="18" spans="1:44" s="468" customFormat="1" ht="27.6">
      <c r="A18" s="462" t="s">
        <v>2605</v>
      </c>
      <c r="B18" s="463" t="str">
        <f>'LK_0,4'!C7</f>
        <v>XDM xuất tuyến hạ áp từ cột trung áp XDM 75/6AB đến cột Hạ áp N3/13 T51N(ĐD474T2.KBU)</v>
      </c>
      <c r="C18" s="490"/>
      <c r="D18" s="465">
        <f>H18+I18+J18+K18</f>
        <v>0.45199957421644255</v>
      </c>
      <c r="E18" s="92" t="s">
        <v>2561</v>
      </c>
      <c r="F18" s="92" t="str">
        <f>'LK_0,4'!B8</f>
        <v>75/6AB</v>
      </c>
      <c r="G18" s="92" t="str">
        <f>'LK_0,4'!B20</f>
        <v>N3/13</v>
      </c>
      <c r="H18" s="94">
        <f>'LK_0,4'!E7/1000</f>
        <v>0.45199957421644255</v>
      </c>
      <c r="I18" s="93">
        <v>0</v>
      </c>
      <c r="J18" s="93">
        <v>0</v>
      </c>
      <c r="K18" s="93">
        <v>0</v>
      </c>
      <c r="L18" s="91"/>
      <c r="M18" s="89"/>
      <c r="N18" s="91"/>
      <c r="O18" s="91"/>
      <c r="P18" s="94"/>
      <c r="Q18" s="94"/>
      <c r="R18" s="94"/>
      <c r="S18" s="93"/>
      <c r="T18" s="93"/>
      <c r="U18" s="93"/>
      <c r="V18" s="93"/>
      <c r="W18" s="93"/>
      <c r="X18" s="93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</row>
    <row r="19" spans="1:44" s="468" customFormat="1" ht="27.6">
      <c r="A19" s="462" t="s">
        <v>2606</v>
      </c>
      <c r="B19" s="463" t="str">
        <f>'LK_0,4'!C22</f>
        <v>XDM xuất tuyến hạ áp từ cột hạ áp XDM N3/11AB đến cột Hạ áp N3/11/3 T51N(ĐD474T2.KBU)</v>
      </c>
      <c r="C19" s="490"/>
      <c r="D19" s="465">
        <f t="shared" si="40"/>
        <v>0.10743238740796231</v>
      </c>
      <c r="E19" s="92" t="s">
        <v>2562</v>
      </c>
      <c r="F19" s="92" t="str">
        <f>'LK_0,4'!B23</f>
        <v>N3/11AB</v>
      </c>
      <c r="G19" s="92" t="str">
        <f>'LK_0,4'!B27</f>
        <v>N1/11/3A</v>
      </c>
      <c r="H19" s="94">
        <f>'LK_0,4'!E22/1000</f>
        <v>0.10743238740796231</v>
      </c>
      <c r="I19" s="93"/>
      <c r="J19" s="93"/>
      <c r="K19" s="93"/>
      <c r="L19" s="91">
        <f t="shared" si="41"/>
        <v>0</v>
      </c>
      <c r="M19" s="89"/>
      <c r="N19" s="91"/>
      <c r="O19" s="91"/>
      <c r="P19" s="94"/>
      <c r="Q19" s="94"/>
      <c r="R19" s="94"/>
      <c r="S19" s="93"/>
      <c r="T19" s="93"/>
      <c r="U19" s="93"/>
      <c r="V19" s="93"/>
      <c r="W19" s="93"/>
      <c r="X19" s="93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</row>
    <row r="20" spans="1:44" s="468" customFormat="1" ht="27.6">
      <c r="A20" s="462" t="s">
        <v>2607</v>
      </c>
      <c r="B20" s="463" t="str">
        <f>'LK_0,4'!C29</f>
        <v>XDM xuất tuyến hạ áp từ cột hạ áp XDM N3/11AB đến cột Hạ áp N3/11/6 T51N(ĐD474T2.KBU)</v>
      </c>
      <c r="C20" s="490"/>
      <c r="D20" s="465">
        <f t="shared" si="40"/>
        <v>0.25334991166074672</v>
      </c>
      <c r="E20" s="92" t="s">
        <v>2562</v>
      </c>
      <c r="F20" s="92" t="str">
        <f>'LK_0,4'!B30</f>
        <v>N3/11AB</v>
      </c>
      <c r="G20" s="92" t="str">
        <f>'LK_0,4'!B37</f>
        <v>N1/11/6</v>
      </c>
      <c r="H20" s="94">
        <f>'LK_0,4'!E29/1000</f>
        <v>0.25334991166074672</v>
      </c>
      <c r="I20" s="93"/>
      <c r="J20" s="93"/>
      <c r="K20" s="93"/>
      <c r="L20" s="91">
        <f t="shared" si="41"/>
        <v>0</v>
      </c>
      <c r="M20" s="89"/>
      <c r="N20" s="91"/>
      <c r="O20" s="91"/>
      <c r="P20" s="94"/>
      <c r="Q20" s="94"/>
      <c r="R20" s="94"/>
      <c r="S20" s="93"/>
      <c r="T20" s="93"/>
      <c r="U20" s="93"/>
      <c r="V20" s="93"/>
      <c r="W20" s="93"/>
      <c r="X20" s="93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</row>
    <row r="21" spans="1:44" s="468" customFormat="1" ht="27.6">
      <c r="A21" s="462" t="s">
        <v>2608</v>
      </c>
      <c r="B21" s="463" t="str">
        <f>'LK_0,4'!C39</f>
        <v>XDM xuất tuyến hạ áp từ cột hạ áp XDM N5/11 đến cột Hạ áp N5/11/5AB T51N(ĐD474T2.KBU)</v>
      </c>
      <c r="C21" s="490"/>
      <c r="D21" s="465">
        <f t="shared" si="40"/>
        <v>0.2</v>
      </c>
      <c r="E21" s="92" t="s">
        <v>2562</v>
      </c>
      <c r="F21" s="92" t="str">
        <f>'LK_0,4'!B40</f>
        <v>N5/11</v>
      </c>
      <c r="G21" s="92" t="str">
        <f>'LK_0,4'!B46</f>
        <v>N5/11/5AB</v>
      </c>
      <c r="H21" s="94">
        <f>'LK_0,4'!E39/1000</f>
        <v>0.2</v>
      </c>
      <c r="I21" s="93"/>
      <c r="J21" s="93"/>
      <c r="K21" s="93"/>
      <c r="L21" s="91">
        <f t="shared" si="41"/>
        <v>0</v>
      </c>
      <c r="M21" s="89"/>
      <c r="N21" s="91"/>
      <c r="O21" s="91"/>
      <c r="P21" s="94"/>
      <c r="Q21" s="94"/>
      <c r="R21" s="94"/>
      <c r="S21" s="93"/>
      <c r="T21" s="93"/>
      <c r="U21" s="93"/>
      <c r="V21" s="93"/>
      <c r="W21" s="93"/>
      <c r="X21" s="93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</row>
    <row r="22" spans="1:44" s="468" customFormat="1" ht="27.6">
      <c r="A22" s="462" t="s">
        <v>2609</v>
      </c>
      <c r="B22" s="463" t="str">
        <f>'LK_0,4'!C48</f>
        <v>XDM xuất tuyến hạ áp từ cột hạ áp XDM N5/14 đến cột Hạ áp N5/14/5AB T51N(ĐD474T2.KBU)</v>
      </c>
      <c r="C22" s="490"/>
      <c r="D22" s="465">
        <f t="shared" si="40"/>
        <v>0.20300000000000001</v>
      </c>
      <c r="E22" s="92" t="s">
        <v>2562</v>
      </c>
      <c r="F22" s="92" t="str">
        <f>'LK_0,4'!B49</f>
        <v>N5/14</v>
      </c>
      <c r="G22" s="92" t="str">
        <f>'LK_0,4'!B55</f>
        <v>N5/14/5AB</v>
      </c>
      <c r="H22" s="94">
        <f>'LK_0,4'!E48/1000</f>
        <v>0.20300000000000001</v>
      </c>
      <c r="I22" s="93"/>
      <c r="J22" s="93"/>
      <c r="K22" s="93"/>
      <c r="L22" s="91">
        <f t="shared" si="41"/>
        <v>0</v>
      </c>
      <c r="M22" s="89"/>
      <c r="N22" s="91"/>
      <c r="O22" s="91"/>
      <c r="P22" s="94"/>
      <c r="Q22" s="94"/>
      <c r="R22" s="94"/>
      <c r="S22" s="93"/>
      <c r="T22" s="93"/>
      <c r="U22" s="93"/>
      <c r="V22" s="93"/>
      <c r="W22" s="93"/>
      <c r="X22" s="93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</row>
    <row r="23" spans="1:44" s="468" customFormat="1" ht="27.6">
      <c r="A23" s="462" t="s">
        <v>2611</v>
      </c>
      <c r="B23" s="463" t="str">
        <f>'LK_0,4'!C57</f>
        <v>XDM xuất tuyến hạ áp từ cột TA XDM 75A/6AB đến cột TA XDM 75A/11AB</v>
      </c>
      <c r="C23" s="491"/>
      <c r="D23" s="465">
        <f t="shared" si="40"/>
        <v>0.219</v>
      </c>
      <c r="E23" s="92" t="s">
        <v>2561</v>
      </c>
      <c r="F23" s="92" t="str">
        <f>'LK_0,4'!B58</f>
        <v>75A/6AB</v>
      </c>
      <c r="G23" s="92" t="str">
        <f>'LK_0,4'!B64</f>
        <v>75A/11AB</v>
      </c>
      <c r="H23" s="94">
        <f>'LK_0,4'!E57/1000</f>
        <v>0.219</v>
      </c>
      <c r="I23" s="93"/>
      <c r="J23" s="93"/>
      <c r="K23" s="93"/>
      <c r="L23" s="91">
        <f t="shared" si="41"/>
        <v>0</v>
      </c>
      <c r="M23" s="89"/>
      <c r="N23" s="91"/>
      <c r="O23" s="91"/>
      <c r="P23" s="94"/>
      <c r="Q23" s="94"/>
      <c r="R23" s="94"/>
      <c r="S23" s="93"/>
      <c r="T23" s="93"/>
      <c r="U23" s="93"/>
      <c r="V23" s="93"/>
      <c r="W23" s="93"/>
      <c r="X23" s="93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</row>
    <row r="24" spans="1:44" s="468" customFormat="1" ht="41.4">
      <c r="A24" s="462">
        <v>5</v>
      </c>
      <c r="B24" s="463" t="s">
        <v>1252</v>
      </c>
      <c r="C24" s="489" t="s">
        <v>2554</v>
      </c>
      <c r="D24" s="466"/>
      <c r="E24" s="466"/>
      <c r="F24" s="466"/>
      <c r="G24" s="466"/>
      <c r="H24" s="466"/>
      <c r="I24" s="466"/>
      <c r="J24" s="466"/>
      <c r="K24" s="466"/>
      <c r="L24" s="91">
        <f t="shared" si="41"/>
        <v>0</v>
      </c>
      <c r="M24" s="92"/>
      <c r="N24" s="92"/>
      <c r="O24" s="92"/>
      <c r="P24" s="94"/>
      <c r="Q24" s="94">
        <v>0</v>
      </c>
      <c r="R24" s="94">
        <v>0</v>
      </c>
      <c r="S24" s="93">
        <v>0</v>
      </c>
      <c r="T24" s="93" t="s">
        <v>2560</v>
      </c>
      <c r="U24" s="93">
        <v>0</v>
      </c>
      <c r="V24" s="93">
        <v>0</v>
      </c>
      <c r="W24" s="93">
        <v>0</v>
      </c>
      <c r="X24" s="93">
        <v>0</v>
      </c>
      <c r="Y24" s="95">
        <v>1</v>
      </c>
      <c r="Z24" s="95">
        <v>160</v>
      </c>
      <c r="AA24" s="95"/>
      <c r="AB24" s="95"/>
      <c r="AC24" s="95">
        <v>0</v>
      </c>
      <c r="AD24" s="95">
        <v>0</v>
      </c>
      <c r="AE24" s="95">
        <v>0</v>
      </c>
      <c r="AF24" s="95"/>
      <c r="AG24" s="95">
        <v>0</v>
      </c>
      <c r="AH24" s="95">
        <v>0</v>
      </c>
      <c r="AI24" s="95">
        <v>2</v>
      </c>
      <c r="AJ24" s="95">
        <v>0</v>
      </c>
      <c r="AK24" s="95">
        <v>0</v>
      </c>
      <c r="AL24" s="95">
        <v>0</v>
      </c>
      <c r="AM24" s="95">
        <v>0</v>
      </c>
      <c r="AN24" s="95">
        <v>0</v>
      </c>
      <c r="AO24" s="95">
        <v>0</v>
      </c>
      <c r="AP24" s="95">
        <v>0</v>
      </c>
      <c r="AQ24" s="95">
        <v>0</v>
      </c>
      <c r="AR24" s="95">
        <v>0</v>
      </c>
    </row>
    <row r="25" spans="1:44" s="468" customFormat="1" ht="41.4">
      <c r="A25" s="462" t="s">
        <v>2610</v>
      </c>
      <c r="B25" s="463" t="str">
        <f>'LK_0,4'!C67</f>
        <v>XDM xuất tuyến hạ áp từ cột hạ áp N1/19 hiện có đến cột Hạ áp N1/25AB XDM thuộc T63N(ĐD474T2.KBU)</v>
      </c>
      <c r="C25" s="490"/>
      <c r="D25" s="465">
        <f>H25+I25+J25+K25</f>
        <v>0.22800000000000001</v>
      </c>
      <c r="E25" s="92" t="s">
        <v>2562</v>
      </c>
      <c r="F25" s="92" t="str">
        <f>'LK_0,4'!B68</f>
        <v>N1/19</v>
      </c>
      <c r="G25" s="92" t="str">
        <f>'LK_0,4'!B75</f>
        <v>N1/25AB</v>
      </c>
      <c r="H25" s="94">
        <f>'LK_0,4'!E67/1000</f>
        <v>0.22800000000000001</v>
      </c>
      <c r="I25" s="93">
        <v>0</v>
      </c>
      <c r="J25" s="93">
        <v>0</v>
      </c>
      <c r="K25" s="93">
        <v>0</v>
      </c>
      <c r="L25" s="91"/>
      <c r="M25" s="92"/>
      <c r="N25" s="92"/>
      <c r="O25" s="92"/>
      <c r="P25" s="94"/>
      <c r="Q25" s="94"/>
      <c r="R25" s="94"/>
      <c r="S25" s="93"/>
      <c r="T25" s="93"/>
      <c r="U25" s="93"/>
      <c r="V25" s="93"/>
      <c r="W25" s="93"/>
      <c r="X25" s="93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</row>
    <row r="26" spans="1:44" s="468" customFormat="1" ht="27.6">
      <c r="A26" s="462" t="s">
        <v>2612</v>
      </c>
      <c r="B26" s="463" t="str">
        <f>'LK_0,4'!C77</f>
        <v>XDM xuất tuyến hạ áp đi chung cột TA hiện có từ cột 54/26/40 đến cột 54/26/39 thuộc ĐD474T2.KBU</v>
      </c>
      <c r="C26" s="491"/>
      <c r="D26" s="465">
        <f t="shared" si="40"/>
        <v>7.1999999999999995E-2</v>
      </c>
      <c r="E26" s="92" t="s">
        <v>2561</v>
      </c>
      <c r="F26" s="92" t="str">
        <f>'LK_0,4'!B78</f>
        <v>54/26/40</v>
      </c>
      <c r="G26" s="92" t="str">
        <f>'LK_0,4'!B81</f>
        <v>54/26/39</v>
      </c>
      <c r="H26" s="94">
        <f>'LK_0,4'!E77/1000</f>
        <v>7.1999999999999995E-2</v>
      </c>
      <c r="I26" s="93"/>
      <c r="J26" s="93"/>
      <c r="K26" s="93"/>
      <c r="L26" s="91">
        <f t="shared" si="41"/>
        <v>0</v>
      </c>
      <c r="M26" s="92"/>
      <c r="N26" s="92"/>
      <c r="O26" s="92"/>
      <c r="P26" s="94"/>
      <c r="Q26" s="94"/>
      <c r="R26" s="94"/>
      <c r="S26" s="93"/>
      <c r="T26" s="93"/>
      <c r="U26" s="93"/>
      <c r="V26" s="93"/>
      <c r="W26" s="93"/>
      <c r="X26" s="93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</row>
    <row r="27" spans="1:44" s="468" customFormat="1" ht="41.4">
      <c r="A27" s="462">
        <v>6</v>
      </c>
      <c r="B27" s="463" t="s">
        <v>1253</v>
      </c>
      <c r="C27" s="464" t="s">
        <v>2571</v>
      </c>
      <c r="D27" s="465">
        <f t="shared" si="40"/>
        <v>2.8000000000000001E-2</v>
      </c>
      <c r="E27" s="92" t="s">
        <v>2563</v>
      </c>
      <c r="F27" s="92" t="s">
        <v>1409</v>
      </c>
      <c r="G27" s="92">
        <v>114</v>
      </c>
      <c r="H27" s="94">
        <v>2.8000000000000001E-2</v>
      </c>
      <c r="I27" s="93">
        <v>0</v>
      </c>
      <c r="J27" s="93">
        <v>0</v>
      </c>
      <c r="K27" s="93">
        <v>0</v>
      </c>
      <c r="L27" s="91">
        <f t="shared" si="41"/>
        <v>0.66800000000000004</v>
      </c>
      <c r="M27" s="89" t="s">
        <v>2559</v>
      </c>
      <c r="N27" s="92" t="str">
        <f>LKTA_22!B358</f>
        <v>129</v>
      </c>
      <c r="O27" s="92" t="str">
        <f>LKTA_22!B372</f>
        <v>129/14AB</v>
      </c>
      <c r="P27" s="94">
        <f>LKTA_22!H356/1000</f>
        <v>0.66800000000000004</v>
      </c>
      <c r="Q27" s="94">
        <v>0</v>
      </c>
      <c r="R27" s="94">
        <v>0</v>
      </c>
      <c r="S27" s="93">
        <v>0</v>
      </c>
      <c r="T27" s="93">
        <v>0</v>
      </c>
      <c r="U27" s="93">
        <v>0</v>
      </c>
      <c r="V27" s="93">
        <v>0</v>
      </c>
      <c r="W27" s="93">
        <v>0</v>
      </c>
      <c r="X27" s="93">
        <v>0</v>
      </c>
      <c r="Y27" s="95">
        <v>1</v>
      </c>
      <c r="Z27" s="95">
        <v>160</v>
      </c>
      <c r="AA27" s="95"/>
      <c r="AB27" s="95"/>
      <c r="AC27" s="95">
        <v>0</v>
      </c>
      <c r="AD27" s="95">
        <v>0</v>
      </c>
      <c r="AE27" s="95">
        <v>0</v>
      </c>
      <c r="AF27" s="95"/>
      <c r="AG27" s="95">
        <v>0</v>
      </c>
      <c r="AH27" s="95">
        <v>0</v>
      </c>
      <c r="AI27" s="95">
        <v>0</v>
      </c>
      <c r="AJ27" s="95">
        <v>0</v>
      </c>
      <c r="AK27" s="95">
        <v>0</v>
      </c>
      <c r="AL27" s="95">
        <v>0</v>
      </c>
      <c r="AM27" s="95">
        <v>0</v>
      </c>
      <c r="AN27" s="95">
        <v>0</v>
      </c>
      <c r="AO27" s="95">
        <v>0</v>
      </c>
      <c r="AP27" s="95">
        <v>0</v>
      </c>
      <c r="AQ27" s="95">
        <v>0</v>
      </c>
      <c r="AR27" s="95">
        <v>0</v>
      </c>
    </row>
    <row r="28" spans="1:44" s="468" customFormat="1" ht="41.4">
      <c r="A28" s="462">
        <v>7</v>
      </c>
      <c r="B28" s="463" t="s">
        <v>1254</v>
      </c>
      <c r="C28" s="464" t="s">
        <v>2571</v>
      </c>
      <c r="D28" s="465">
        <f t="shared" si="40"/>
        <v>2.5999999999999999E-2</v>
      </c>
      <c r="E28" s="92" t="s">
        <v>2563</v>
      </c>
      <c r="F28" s="92" t="str">
        <f>'LK_0,4'!B90</f>
        <v>358/29/2/14AB</v>
      </c>
      <c r="G28" s="92" t="str">
        <f>'LK_0,4'!B91</f>
        <v>N1/16</v>
      </c>
      <c r="H28" s="94">
        <f>'LK_0,4'!E89/1000</f>
        <v>2.5999999999999999E-2</v>
      </c>
      <c r="I28" s="93">
        <v>0</v>
      </c>
      <c r="J28" s="93">
        <v>0</v>
      </c>
      <c r="K28" s="93">
        <v>0</v>
      </c>
      <c r="L28" s="91">
        <f t="shared" si="41"/>
        <v>0.54300000000000004</v>
      </c>
      <c r="M28" s="89" t="s">
        <v>2559</v>
      </c>
      <c r="N28" s="92" t="str">
        <f>LKTA_22!B375</f>
        <v>358/29/2AB</v>
      </c>
      <c r="O28" s="92" t="str">
        <f>LKTA_22!B390</f>
        <v>358/29/2/14AB</v>
      </c>
      <c r="P28" s="94">
        <f>LKTA_22!H373/1000</f>
        <v>0.54300000000000004</v>
      </c>
      <c r="Q28" s="94">
        <v>0</v>
      </c>
      <c r="R28" s="94">
        <v>0</v>
      </c>
      <c r="S28" s="93">
        <v>0</v>
      </c>
      <c r="T28" s="93">
        <v>0</v>
      </c>
      <c r="U28" s="93">
        <v>0</v>
      </c>
      <c r="V28" s="93">
        <v>0</v>
      </c>
      <c r="W28" s="93">
        <v>0</v>
      </c>
      <c r="X28" s="93">
        <v>0</v>
      </c>
      <c r="Y28" s="95">
        <v>1</v>
      </c>
      <c r="Z28" s="95">
        <v>160</v>
      </c>
      <c r="AA28" s="95"/>
      <c r="AB28" s="95"/>
      <c r="AC28" s="95">
        <v>0</v>
      </c>
      <c r="AD28" s="95">
        <v>0</v>
      </c>
      <c r="AE28" s="95">
        <v>0</v>
      </c>
      <c r="AF28" s="95"/>
      <c r="AG28" s="95">
        <v>0</v>
      </c>
      <c r="AH28" s="95">
        <v>0</v>
      </c>
      <c r="AI28" s="95">
        <v>0</v>
      </c>
      <c r="AJ28" s="95">
        <v>0</v>
      </c>
      <c r="AK28" s="95">
        <v>0</v>
      </c>
      <c r="AL28" s="95">
        <v>0</v>
      </c>
      <c r="AM28" s="95">
        <v>0</v>
      </c>
      <c r="AN28" s="95">
        <v>0</v>
      </c>
      <c r="AO28" s="95">
        <v>0</v>
      </c>
      <c r="AP28" s="95">
        <v>0</v>
      </c>
      <c r="AQ28" s="95">
        <v>0</v>
      </c>
      <c r="AR28" s="95">
        <v>0</v>
      </c>
    </row>
    <row r="29" spans="1:44" s="468" customFormat="1" ht="41.4">
      <c r="A29" s="462">
        <v>8</v>
      </c>
      <c r="B29" s="463" t="s">
        <v>1274</v>
      </c>
      <c r="C29" s="489" t="s">
        <v>2624</v>
      </c>
      <c r="D29" s="466"/>
      <c r="E29" s="466"/>
      <c r="F29" s="466"/>
      <c r="G29" s="466"/>
      <c r="H29" s="466"/>
      <c r="I29" s="466"/>
      <c r="J29" s="466"/>
      <c r="K29" s="466"/>
      <c r="L29" s="91">
        <f t="shared" si="41"/>
        <v>0.84599999999999997</v>
      </c>
      <c r="M29" s="89" t="s">
        <v>2559</v>
      </c>
      <c r="N29" s="92" t="str">
        <f>LKTA_22!B393</f>
        <v>325</v>
      </c>
      <c r="O29" s="92" t="str">
        <f>LKTA_22!B417</f>
        <v>325/21</v>
      </c>
      <c r="P29" s="94">
        <f>LKTA_22!H391/1000</f>
        <v>0.84599999999999997</v>
      </c>
      <c r="Q29" s="94">
        <v>0</v>
      </c>
      <c r="R29" s="94">
        <v>0</v>
      </c>
      <c r="S29" s="93">
        <v>0</v>
      </c>
      <c r="T29" s="93">
        <v>0</v>
      </c>
      <c r="U29" s="93">
        <v>0</v>
      </c>
      <c r="V29" s="93">
        <v>0</v>
      </c>
      <c r="W29" s="93">
        <v>0</v>
      </c>
      <c r="X29" s="93">
        <v>0</v>
      </c>
      <c r="Y29" s="95">
        <v>1</v>
      </c>
      <c r="Z29" s="95">
        <v>160</v>
      </c>
      <c r="AA29" s="95"/>
      <c r="AB29" s="95"/>
      <c r="AC29" s="95">
        <v>0</v>
      </c>
      <c r="AD29" s="95">
        <v>0</v>
      </c>
      <c r="AE29" s="95">
        <v>0</v>
      </c>
      <c r="AF29" s="95"/>
      <c r="AG29" s="95">
        <v>0</v>
      </c>
      <c r="AH29" s="95">
        <v>0</v>
      </c>
      <c r="AI29" s="95">
        <v>0</v>
      </c>
      <c r="AJ29" s="95">
        <v>0</v>
      </c>
      <c r="AK29" s="95">
        <v>0</v>
      </c>
      <c r="AL29" s="95">
        <v>0</v>
      </c>
      <c r="AM29" s="95">
        <v>0</v>
      </c>
      <c r="AN29" s="95">
        <v>0</v>
      </c>
      <c r="AO29" s="95">
        <v>0</v>
      </c>
      <c r="AP29" s="95">
        <v>0</v>
      </c>
      <c r="AQ29" s="95">
        <v>0</v>
      </c>
      <c r="AR29" s="95">
        <v>0</v>
      </c>
    </row>
    <row r="30" spans="1:44" s="468" customFormat="1" ht="27.6">
      <c r="A30" s="462" t="s">
        <v>2613</v>
      </c>
      <c r="B30" s="463" t="str">
        <f>'LK_0,4'!C94</f>
        <v>XDM hạ áp từ cột TA 325/21AB XDM đến cột hạ áp N2/22 hiện có</v>
      </c>
      <c r="C30" s="490"/>
      <c r="D30" s="465">
        <f>H30+I30+J30+K30</f>
        <v>0.27800000000000002</v>
      </c>
      <c r="E30" s="92" t="s">
        <v>2561</v>
      </c>
      <c r="F30" s="92" t="str">
        <f>'LK_0,4'!B95</f>
        <v>325/21AB</v>
      </c>
      <c r="G30" s="92" t="str">
        <f>'LK_0,4'!B102</f>
        <v>N2/22</v>
      </c>
      <c r="H30" s="94">
        <f>'LK_0,4'!E94/1000</f>
        <v>0.27800000000000002</v>
      </c>
      <c r="I30" s="93">
        <v>0</v>
      </c>
      <c r="J30" s="93">
        <v>0</v>
      </c>
      <c r="K30" s="93">
        <v>0</v>
      </c>
      <c r="L30" s="91"/>
      <c r="M30" s="89"/>
      <c r="N30" s="92"/>
      <c r="O30" s="92"/>
      <c r="P30" s="94"/>
      <c r="Q30" s="94"/>
      <c r="R30" s="94"/>
      <c r="S30" s="93"/>
      <c r="T30" s="93"/>
      <c r="U30" s="93"/>
      <c r="V30" s="93"/>
      <c r="W30" s="93"/>
      <c r="X30" s="93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</row>
    <row r="31" spans="1:44" s="468" customFormat="1" ht="27.6">
      <c r="A31" s="462" t="s">
        <v>2614</v>
      </c>
      <c r="B31" s="463" t="str">
        <f>'LK_0,4'!C104</f>
        <v>XDM hạ áp từ cột TA 325/21AB XDM đến cột hạ áp 329/13 hiện có</v>
      </c>
      <c r="C31" s="491"/>
      <c r="D31" s="465">
        <f t="shared" si="40"/>
        <v>0.27900000000000003</v>
      </c>
      <c r="E31" s="92" t="s">
        <v>2561</v>
      </c>
      <c r="F31" s="92" t="str">
        <f>'LK_0,4'!B105</f>
        <v>325/21AB</v>
      </c>
      <c r="G31" s="92" t="str">
        <f>'LK_0,4'!B112</f>
        <v>329/13</v>
      </c>
      <c r="H31" s="94">
        <f>'LK_0,4'!E104/1000</f>
        <v>0.27900000000000003</v>
      </c>
      <c r="I31" s="93"/>
      <c r="J31" s="93"/>
      <c r="K31" s="93"/>
      <c r="L31" s="91">
        <f t="shared" si="41"/>
        <v>0</v>
      </c>
      <c r="M31" s="92"/>
      <c r="N31" s="92"/>
      <c r="O31" s="92"/>
      <c r="P31" s="94"/>
      <c r="Q31" s="94"/>
      <c r="R31" s="94"/>
      <c r="S31" s="93"/>
      <c r="T31" s="93"/>
      <c r="U31" s="93"/>
      <c r="V31" s="93"/>
      <c r="W31" s="93"/>
      <c r="X31" s="93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</row>
    <row r="32" spans="1:44" s="468" customFormat="1" ht="41.4">
      <c r="A32" s="462">
        <v>9</v>
      </c>
      <c r="B32" s="463" t="s">
        <v>1259</v>
      </c>
      <c r="C32" s="489" t="s">
        <v>2554</v>
      </c>
      <c r="D32" s="466"/>
      <c r="E32" s="466"/>
      <c r="F32" s="466"/>
      <c r="G32" s="466"/>
      <c r="H32" s="466"/>
      <c r="I32" s="466"/>
      <c r="J32" s="466"/>
      <c r="K32" s="466"/>
      <c r="L32" s="91">
        <f t="shared" si="41"/>
        <v>0.75900000000000001</v>
      </c>
      <c r="M32" s="89" t="s">
        <v>2559</v>
      </c>
      <c r="N32" s="92" t="str">
        <f>LKTA_22!B420</f>
        <v>29/89/10AB</v>
      </c>
      <c r="O32" s="92" t="str">
        <f>LKTA_22!B439</f>
        <v>29/89/10/19AB</v>
      </c>
      <c r="P32" s="94">
        <f>LKTA_22!H418/1000</f>
        <v>0.75900000000000001</v>
      </c>
      <c r="Q32" s="94">
        <v>0</v>
      </c>
      <c r="R32" s="94">
        <v>0</v>
      </c>
      <c r="S32" s="93">
        <v>0</v>
      </c>
      <c r="T32" s="93">
        <v>0</v>
      </c>
      <c r="U32" s="93">
        <v>0</v>
      </c>
      <c r="V32" s="93">
        <v>0</v>
      </c>
      <c r="W32" s="93">
        <v>0</v>
      </c>
      <c r="X32" s="93">
        <v>0</v>
      </c>
      <c r="Y32" s="95"/>
      <c r="Z32" s="95"/>
      <c r="AA32" s="95">
        <v>1</v>
      </c>
      <c r="AB32" s="95">
        <v>160</v>
      </c>
      <c r="AC32" s="466"/>
      <c r="AD32" s="466"/>
      <c r="AE32" s="466"/>
      <c r="AF32" s="466"/>
      <c r="AG32" s="466"/>
      <c r="AH32" s="95">
        <v>0</v>
      </c>
      <c r="AI32" s="95">
        <v>0</v>
      </c>
      <c r="AJ32" s="95">
        <v>0</v>
      </c>
      <c r="AK32" s="95">
        <v>0</v>
      </c>
      <c r="AL32" s="95">
        <v>0</v>
      </c>
      <c r="AM32" s="95">
        <v>0</v>
      </c>
      <c r="AN32" s="95">
        <v>0</v>
      </c>
      <c r="AO32" s="95">
        <v>0</v>
      </c>
      <c r="AP32" s="95">
        <v>0</v>
      </c>
      <c r="AQ32" s="95">
        <v>0</v>
      </c>
      <c r="AR32" s="95">
        <v>0</v>
      </c>
    </row>
    <row r="33" spans="1:44" s="468" customFormat="1" ht="41.4">
      <c r="A33" s="462" t="s">
        <v>2615</v>
      </c>
      <c r="B33" s="463" t="str">
        <f>'LK_0,4'!C115</f>
        <v>Kéo thêm tầng dây hạ áp từ cột TA 28/89/10AB đến cột hạ áp N2/12</v>
      </c>
      <c r="C33" s="490"/>
      <c r="D33" s="465">
        <f>H33+I33+J33+K33</f>
        <v>0.59739159801747643</v>
      </c>
      <c r="E33" s="92" t="s">
        <v>2563</v>
      </c>
      <c r="F33" s="92" t="str">
        <f>'LK_0,4'!B116</f>
        <v>28/89/10AB</v>
      </c>
      <c r="G33" s="92" t="str">
        <f>'LK_0,4'!B128</f>
        <v>N2/12</v>
      </c>
      <c r="H33" s="94">
        <v>0</v>
      </c>
      <c r="I33" s="93">
        <v>0</v>
      </c>
      <c r="J33" s="94">
        <f>'LK_0,4'!E115/1000</f>
        <v>0.59739159801747643</v>
      </c>
      <c r="K33" s="93">
        <v>0</v>
      </c>
      <c r="L33" s="91"/>
      <c r="M33" s="89"/>
      <c r="N33" s="92"/>
      <c r="O33" s="92"/>
      <c r="P33" s="94"/>
      <c r="Q33" s="94"/>
      <c r="R33" s="94"/>
      <c r="S33" s="93"/>
      <c r="T33" s="93"/>
      <c r="U33" s="93"/>
      <c r="V33" s="93"/>
      <c r="W33" s="93"/>
      <c r="X33" s="93"/>
      <c r="Y33" s="95"/>
      <c r="Z33" s="95"/>
      <c r="AA33" s="95"/>
      <c r="AB33" s="95"/>
      <c r="AC33" s="466"/>
      <c r="AD33" s="466"/>
      <c r="AE33" s="466"/>
      <c r="AF33" s="466"/>
      <c r="AG33" s="466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</row>
    <row r="34" spans="1:44" s="468" customFormat="1" ht="41.4">
      <c r="A34" s="462" t="s">
        <v>2616</v>
      </c>
      <c r="B34" s="463" t="str">
        <f>'LK_0,4'!C129</f>
        <v>Kéo thêm tầng dây hạ áp từ cột TA 28/89/10AB đến cột hạ áp N1/29</v>
      </c>
      <c r="C34" s="490"/>
      <c r="D34" s="465">
        <f t="shared" si="40"/>
        <v>1.2174972048416153</v>
      </c>
      <c r="E34" s="92" t="s">
        <v>2563</v>
      </c>
      <c r="F34" s="92" t="str">
        <f>'LK_0,4'!B130</f>
        <v>28/89/10AB</v>
      </c>
      <c r="G34" s="92" t="str">
        <f>'LK_0,4'!B159</f>
        <v>N1/29</v>
      </c>
      <c r="H34" s="94"/>
      <c r="I34" s="93"/>
      <c r="J34" s="94">
        <f>'LK_0,4'!E129/1000</f>
        <v>1.2174972048416153</v>
      </c>
      <c r="K34" s="93"/>
      <c r="L34" s="91">
        <f t="shared" si="41"/>
        <v>0</v>
      </c>
      <c r="M34" s="92"/>
      <c r="N34" s="92"/>
      <c r="O34" s="92"/>
      <c r="P34" s="94"/>
      <c r="Q34" s="94"/>
      <c r="R34" s="94"/>
      <c r="S34" s="93"/>
      <c r="T34" s="93"/>
      <c r="U34" s="93"/>
      <c r="V34" s="93"/>
      <c r="W34" s="93"/>
      <c r="X34" s="93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</row>
    <row r="35" spans="1:44" s="468" customFormat="1" ht="27.6">
      <c r="A35" s="462" t="s">
        <v>2617</v>
      </c>
      <c r="B35" s="463" t="str">
        <f>'LK_0,4'!C160</f>
        <v>XDM hạ áp từ cột N1/4 đến cột hạ áp N1/4/5AB XDM (TBA-T242N)</v>
      </c>
      <c r="C35" s="491"/>
      <c r="D35" s="465">
        <f t="shared" si="40"/>
        <v>0.2</v>
      </c>
      <c r="E35" s="92" t="s">
        <v>2561</v>
      </c>
      <c r="F35" s="92" t="str">
        <f>'LK_0,4'!B161</f>
        <v>N1/4</v>
      </c>
      <c r="G35" s="92" t="str">
        <f>'LK_0,4'!B166</f>
        <v>N1/4/5AB</v>
      </c>
      <c r="H35" s="94">
        <f>'LK_0,4'!E160/1000</f>
        <v>0.2</v>
      </c>
      <c r="I35" s="93"/>
      <c r="J35" s="93"/>
      <c r="K35" s="93"/>
      <c r="L35" s="91">
        <f t="shared" si="41"/>
        <v>0</v>
      </c>
      <c r="M35" s="92"/>
      <c r="N35" s="92"/>
      <c r="O35" s="92"/>
      <c r="P35" s="94"/>
      <c r="Q35" s="94"/>
      <c r="R35" s="94"/>
      <c r="S35" s="93"/>
      <c r="T35" s="93"/>
      <c r="U35" s="93"/>
      <c r="V35" s="93"/>
      <c r="W35" s="93"/>
      <c r="X35" s="93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</row>
    <row r="36" spans="1:44" s="468" customFormat="1" ht="27.6">
      <c r="A36" s="462">
        <v>10</v>
      </c>
      <c r="B36" s="463" t="s">
        <v>1256</v>
      </c>
      <c r="C36" s="464" t="s">
        <v>2571</v>
      </c>
      <c r="D36" s="465">
        <f t="shared" si="40"/>
        <v>1.0026825633777663</v>
      </c>
      <c r="E36" s="92" t="s">
        <v>2561</v>
      </c>
      <c r="F36" s="92" t="str">
        <f>'LK_0,4'!B169</f>
        <v>47/8/20AB</v>
      </c>
      <c r="G36" s="92" t="str">
        <f>'LK_0,4'!B188</f>
        <v>N1/19</v>
      </c>
      <c r="H36" s="94">
        <v>0</v>
      </c>
      <c r="I36" s="93">
        <v>0</v>
      </c>
      <c r="J36" s="94">
        <f>'LK_0,4'!E168/1000</f>
        <v>1.0026825633777663</v>
      </c>
      <c r="K36" s="93">
        <v>0</v>
      </c>
      <c r="L36" s="91">
        <f t="shared" si="41"/>
        <v>0</v>
      </c>
      <c r="M36" s="92"/>
      <c r="N36" s="92"/>
      <c r="O36" s="92"/>
      <c r="P36" s="94">
        <v>0</v>
      </c>
      <c r="Q36" s="94">
        <v>0</v>
      </c>
      <c r="R36" s="94">
        <v>0</v>
      </c>
      <c r="S36" s="93">
        <v>0</v>
      </c>
      <c r="T36" s="93">
        <v>0</v>
      </c>
      <c r="U36" s="93">
        <v>0</v>
      </c>
      <c r="V36" s="93">
        <v>0</v>
      </c>
      <c r="W36" s="93">
        <v>0</v>
      </c>
      <c r="X36" s="93">
        <v>0</v>
      </c>
      <c r="Y36" s="95">
        <v>0</v>
      </c>
      <c r="Z36" s="95"/>
      <c r="AA36" s="95">
        <v>0</v>
      </c>
      <c r="AB36" s="95"/>
      <c r="AC36" s="95">
        <v>1</v>
      </c>
      <c r="AD36" s="95">
        <v>160</v>
      </c>
      <c r="AE36" s="95">
        <v>1</v>
      </c>
      <c r="AF36" s="95"/>
      <c r="AG36" s="95">
        <v>250</v>
      </c>
      <c r="AH36" s="95">
        <v>0</v>
      </c>
      <c r="AI36" s="95">
        <v>0</v>
      </c>
      <c r="AJ36" s="95">
        <v>0</v>
      </c>
      <c r="AK36" s="95">
        <v>0</v>
      </c>
      <c r="AL36" s="95">
        <v>0</v>
      </c>
      <c r="AM36" s="95">
        <v>0</v>
      </c>
      <c r="AN36" s="95">
        <v>0</v>
      </c>
      <c r="AO36" s="95">
        <v>0</v>
      </c>
      <c r="AP36" s="95">
        <v>0</v>
      </c>
      <c r="AQ36" s="95">
        <v>0</v>
      </c>
      <c r="AR36" s="95">
        <v>0</v>
      </c>
    </row>
    <row r="37" spans="1:44" s="468" customFormat="1" ht="41.4">
      <c r="A37" s="462">
        <v>11</v>
      </c>
      <c r="B37" s="463" t="s">
        <v>1257</v>
      </c>
      <c r="C37" s="489" t="s">
        <v>2554</v>
      </c>
      <c r="D37" s="466"/>
      <c r="E37" s="466"/>
      <c r="F37" s="466"/>
      <c r="G37" s="466"/>
      <c r="H37" s="466"/>
      <c r="I37" s="466"/>
      <c r="J37" s="466"/>
      <c r="K37" s="466"/>
      <c r="L37" s="91">
        <f t="shared" si="41"/>
        <v>0.44600000000000001</v>
      </c>
      <c r="M37" s="89" t="s">
        <v>2559</v>
      </c>
      <c r="N37" s="92" t="str">
        <f>LKTA_22!B442</f>
        <v>39/26/25/21AB</v>
      </c>
      <c r="O37" s="92" t="str">
        <f>LKTA_22!B453</f>
        <v>39/26/25/32AB</v>
      </c>
      <c r="P37" s="94">
        <f>LKTA_22!H440/1000</f>
        <v>0.44600000000000001</v>
      </c>
      <c r="Q37" s="94">
        <v>0</v>
      </c>
      <c r="R37" s="94">
        <v>0</v>
      </c>
      <c r="S37" s="93">
        <v>0</v>
      </c>
      <c r="T37" s="93">
        <v>0</v>
      </c>
      <c r="U37" s="93">
        <v>0</v>
      </c>
      <c r="V37" s="93">
        <v>0</v>
      </c>
      <c r="W37" s="93">
        <v>0</v>
      </c>
      <c r="X37" s="93">
        <v>0</v>
      </c>
      <c r="Y37" s="95">
        <v>1</v>
      </c>
      <c r="Z37" s="95">
        <v>160</v>
      </c>
      <c r="AA37" s="95"/>
      <c r="AB37" s="95"/>
      <c r="AC37" s="95">
        <v>0</v>
      </c>
      <c r="AD37" s="95">
        <v>0</v>
      </c>
      <c r="AE37" s="95">
        <v>0</v>
      </c>
      <c r="AF37" s="95"/>
      <c r="AG37" s="95">
        <v>0</v>
      </c>
      <c r="AH37" s="95">
        <v>0</v>
      </c>
      <c r="AI37" s="95">
        <v>0</v>
      </c>
      <c r="AJ37" s="95">
        <v>0</v>
      </c>
      <c r="AK37" s="95">
        <v>0</v>
      </c>
      <c r="AL37" s="95">
        <v>0</v>
      </c>
      <c r="AM37" s="95">
        <v>0</v>
      </c>
      <c r="AN37" s="95">
        <v>0</v>
      </c>
      <c r="AO37" s="95">
        <v>0</v>
      </c>
      <c r="AP37" s="95">
        <v>0</v>
      </c>
      <c r="AQ37" s="95">
        <v>0</v>
      </c>
      <c r="AR37" s="95">
        <v>0</v>
      </c>
    </row>
    <row r="38" spans="1:44" s="468" customFormat="1" ht="41.4">
      <c r="A38" s="462" t="s">
        <v>2618</v>
      </c>
      <c r="B38" s="463" t="str">
        <f>'LK_0,4'!C190</f>
        <v>XDM hạ áp từ cột TA 39/26/25/32AB XDM đến cột hạ áp N1/9 hiện có</v>
      </c>
      <c r="C38" s="490"/>
      <c r="D38" s="465">
        <f>H38+I38+J38+K38</f>
        <v>5.7000000000000002E-2</v>
      </c>
      <c r="E38" s="92" t="s">
        <v>2561</v>
      </c>
      <c r="F38" s="92" t="str">
        <f>'LK_0,4'!B191</f>
        <v>39/26/25/32AB</v>
      </c>
      <c r="G38" s="92" t="str">
        <f>'LK_0,4'!B192</f>
        <v>N1/9</v>
      </c>
      <c r="H38" s="94">
        <f>'LK_0,4'!E190/1000</f>
        <v>5.7000000000000002E-2</v>
      </c>
      <c r="I38" s="93">
        <v>0</v>
      </c>
      <c r="J38" s="94">
        <v>0</v>
      </c>
      <c r="K38" s="93">
        <v>0</v>
      </c>
      <c r="L38" s="91"/>
      <c r="M38" s="89"/>
      <c r="N38" s="92"/>
      <c r="O38" s="92"/>
      <c r="P38" s="94"/>
      <c r="Q38" s="94"/>
      <c r="R38" s="94"/>
      <c r="S38" s="93"/>
      <c r="T38" s="93"/>
      <c r="U38" s="93"/>
      <c r="V38" s="93"/>
      <c r="W38" s="93"/>
      <c r="X38" s="93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</row>
    <row r="39" spans="1:44" s="468" customFormat="1" ht="27.6">
      <c r="A39" s="462" t="s">
        <v>2619</v>
      </c>
      <c r="B39" s="463" t="str">
        <f>'LK_0,4'!C194</f>
        <v>XDM hạ áp từ cột HA N1/12 đến cột hạ áp N1/22 XDM</v>
      </c>
      <c r="C39" s="491"/>
      <c r="D39" s="465">
        <f t="shared" si="40"/>
        <v>0.41899999999999998</v>
      </c>
      <c r="E39" s="92" t="s">
        <v>2561</v>
      </c>
      <c r="F39" s="92" t="str">
        <f>'LK_0,4'!B195</f>
        <v>N1/12</v>
      </c>
      <c r="G39" s="92" t="str">
        <f>'LK_0,4'!B205</f>
        <v>N1/22</v>
      </c>
      <c r="H39" s="94">
        <f>'LK_0,4'!E194/1000</f>
        <v>0.41899999999999998</v>
      </c>
      <c r="I39" s="93"/>
      <c r="J39" s="94"/>
      <c r="K39" s="93"/>
      <c r="L39" s="91">
        <f t="shared" si="41"/>
        <v>0</v>
      </c>
      <c r="M39" s="92"/>
      <c r="N39" s="92"/>
      <c r="O39" s="92"/>
      <c r="P39" s="94"/>
      <c r="Q39" s="94"/>
      <c r="R39" s="94"/>
      <c r="S39" s="93"/>
      <c r="T39" s="93"/>
      <c r="U39" s="93"/>
      <c r="V39" s="93"/>
      <c r="W39" s="93"/>
      <c r="X39" s="93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</row>
    <row r="40" spans="1:44" s="468" customFormat="1" ht="27.6">
      <c r="A40" s="462">
        <v>12</v>
      </c>
      <c r="B40" s="463" t="s">
        <v>1258</v>
      </c>
      <c r="C40" s="489" t="s">
        <v>2554</v>
      </c>
      <c r="D40" s="466"/>
      <c r="E40" s="466"/>
      <c r="F40" s="466"/>
      <c r="G40" s="466"/>
      <c r="H40" s="466"/>
      <c r="I40" s="466"/>
      <c r="J40" s="466"/>
      <c r="K40" s="466"/>
      <c r="L40" s="91">
        <f t="shared" si="41"/>
        <v>0.79934005321718882</v>
      </c>
      <c r="M40" s="89" t="s">
        <v>2559</v>
      </c>
      <c r="N40" s="92" t="str">
        <f>LKTA_22!B456</f>
        <v>139</v>
      </c>
      <c r="O40" s="92" t="str">
        <f>LKTA_22!B477</f>
        <v>139/17AB</v>
      </c>
      <c r="P40" s="94">
        <f>LKTA_22!H454/1000</f>
        <v>0.79934005321718882</v>
      </c>
      <c r="Q40" s="94">
        <v>0</v>
      </c>
      <c r="R40" s="94">
        <v>0</v>
      </c>
      <c r="S40" s="93">
        <v>0</v>
      </c>
      <c r="T40" s="93">
        <v>0</v>
      </c>
      <c r="U40" s="93">
        <v>0</v>
      </c>
      <c r="V40" s="93">
        <v>0</v>
      </c>
      <c r="W40" s="93">
        <v>0</v>
      </c>
      <c r="X40" s="93">
        <v>0</v>
      </c>
      <c r="Y40" s="95">
        <v>1</v>
      </c>
      <c r="Z40" s="95">
        <v>160</v>
      </c>
      <c r="AA40" s="95"/>
      <c r="AB40" s="95"/>
      <c r="AC40" s="95">
        <v>0</v>
      </c>
      <c r="AD40" s="95">
        <v>0</v>
      </c>
      <c r="AE40" s="95">
        <v>0</v>
      </c>
      <c r="AF40" s="95"/>
      <c r="AG40" s="95">
        <v>0</v>
      </c>
      <c r="AH40" s="95">
        <v>0</v>
      </c>
      <c r="AI40" s="95">
        <v>0</v>
      </c>
      <c r="AJ40" s="95">
        <v>0</v>
      </c>
      <c r="AK40" s="95">
        <v>0</v>
      </c>
      <c r="AL40" s="95">
        <v>0</v>
      </c>
      <c r="AM40" s="95">
        <v>0</v>
      </c>
      <c r="AN40" s="95">
        <v>0</v>
      </c>
      <c r="AO40" s="95">
        <v>0</v>
      </c>
      <c r="AP40" s="95">
        <v>0</v>
      </c>
      <c r="AQ40" s="95">
        <v>0</v>
      </c>
      <c r="AR40" s="95">
        <v>0</v>
      </c>
    </row>
    <row r="41" spans="1:44" s="468" customFormat="1" ht="27.6">
      <c r="A41" s="462" t="s">
        <v>2622</v>
      </c>
      <c r="B41" s="463" t="str">
        <f>'LK_0,4'!C207</f>
        <v>XDM hạ áp từ cột TA 139/17AB XDM đến cột hạ áp N1/21 hiện có</v>
      </c>
      <c r="C41" s="490"/>
      <c r="D41" s="465">
        <f>H41+I41+J41+K41</f>
        <v>0.46400000000000002</v>
      </c>
      <c r="E41" s="92" t="s">
        <v>2561</v>
      </c>
      <c r="F41" s="92" t="str">
        <f>'LK_0,4'!B208</f>
        <v>139/17AB</v>
      </c>
      <c r="G41" s="92" t="str">
        <f>'LK_0,4'!B218</f>
        <v>N1/21</v>
      </c>
      <c r="H41" s="94">
        <f>'LK_0,4'!E207/1000</f>
        <v>0.46400000000000002</v>
      </c>
      <c r="I41" s="93">
        <v>0</v>
      </c>
      <c r="J41" s="94">
        <v>0</v>
      </c>
      <c r="K41" s="93">
        <v>0</v>
      </c>
      <c r="L41" s="91"/>
      <c r="M41" s="89"/>
      <c r="N41" s="92"/>
      <c r="O41" s="92"/>
      <c r="P41" s="94"/>
      <c r="Q41" s="94"/>
      <c r="R41" s="94"/>
      <c r="S41" s="93"/>
      <c r="T41" s="93"/>
      <c r="U41" s="93"/>
      <c r="V41" s="93"/>
      <c r="W41" s="93"/>
      <c r="X41" s="93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</row>
    <row r="42" spans="1:44" s="468" customFormat="1" ht="27.6">
      <c r="A42" s="462" t="s">
        <v>2623</v>
      </c>
      <c r="B42" s="463" t="str">
        <f>'LK_0,4'!C220</f>
        <v>XDM hạ áp từ cột TA 139/17AB XDM đến cột hạ áp N2/7AB-XDM</v>
      </c>
      <c r="C42" s="491"/>
      <c r="D42" s="465">
        <f t="shared" si="40"/>
        <v>0.308</v>
      </c>
      <c r="E42" s="92" t="s">
        <v>2561</v>
      </c>
      <c r="F42" s="92" t="str">
        <f>'LK_0,4'!B221</f>
        <v>139/17AB</v>
      </c>
      <c r="G42" s="92" t="str">
        <f>'LK_0,4'!B229</f>
        <v>N1/30</v>
      </c>
      <c r="H42" s="94">
        <f>'LK_0,4'!E220/1000</f>
        <v>0.308</v>
      </c>
      <c r="I42" s="93"/>
      <c r="J42" s="94"/>
      <c r="K42" s="93"/>
      <c r="L42" s="91">
        <f t="shared" si="41"/>
        <v>0</v>
      </c>
      <c r="M42" s="92"/>
      <c r="N42" s="92"/>
      <c r="O42" s="92"/>
      <c r="P42" s="94"/>
      <c r="Q42" s="94"/>
      <c r="R42" s="94"/>
      <c r="S42" s="93"/>
      <c r="T42" s="93"/>
      <c r="U42" s="93"/>
      <c r="V42" s="93"/>
      <c r="W42" s="93"/>
      <c r="X42" s="93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</row>
    <row r="43" spans="1:44" s="468" customFormat="1">
      <c r="A43" s="462">
        <v>13</v>
      </c>
      <c r="B43" s="463" t="s">
        <v>1255</v>
      </c>
      <c r="C43" s="464" t="s">
        <v>2571</v>
      </c>
      <c r="D43" s="465">
        <f t="shared" si="40"/>
        <v>0</v>
      </c>
      <c r="E43" s="92"/>
      <c r="F43" s="92"/>
      <c r="G43" s="92"/>
      <c r="H43" s="94"/>
      <c r="I43" s="93">
        <v>0</v>
      </c>
      <c r="J43" s="94">
        <v>0</v>
      </c>
      <c r="K43" s="93">
        <v>0</v>
      </c>
      <c r="L43" s="91">
        <f t="shared" si="41"/>
        <v>0</v>
      </c>
      <c r="M43" s="92"/>
      <c r="N43" s="92"/>
      <c r="O43" s="92"/>
      <c r="P43" s="94"/>
      <c r="Q43" s="94">
        <v>0</v>
      </c>
      <c r="R43" s="94">
        <v>0</v>
      </c>
      <c r="S43" s="93">
        <v>0</v>
      </c>
      <c r="T43" s="93">
        <v>0</v>
      </c>
      <c r="U43" s="93">
        <v>0</v>
      </c>
      <c r="V43" s="93">
        <v>0</v>
      </c>
      <c r="W43" s="93">
        <v>0</v>
      </c>
      <c r="X43" s="93">
        <v>0</v>
      </c>
      <c r="Y43" s="95"/>
      <c r="Z43" s="95"/>
      <c r="AA43" s="95"/>
      <c r="AB43" s="95"/>
      <c r="AC43" s="95">
        <v>1</v>
      </c>
      <c r="AD43" s="95">
        <v>160</v>
      </c>
      <c r="AE43" s="95">
        <v>1</v>
      </c>
      <c r="AF43" s="95"/>
      <c r="AG43" s="95">
        <v>250</v>
      </c>
      <c r="AH43" s="95">
        <v>0</v>
      </c>
      <c r="AI43" s="95">
        <v>0</v>
      </c>
      <c r="AJ43" s="95">
        <v>0</v>
      </c>
      <c r="AK43" s="95">
        <v>0</v>
      </c>
      <c r="AL43" s="95">
        <v>0</v>
      </c>
      <c r="AM43" s="95">
        <v>0</v>
      </c>
      <c r="AN43" s="95">
        <v>0</v>
      </c>
      <c r="AO43" s="95">
        <v>0</v>
      </c>
      <c r="AP43" s="95">
        <v>0</v>
      </c>
      <c r="AQ43" s="95">
        <v>0</v>
      </c>
      <c r="AR43" s="95">
        <v>0</v>
      </c>
    </row>
    <row r="44" spans="1:44" s="468" customFormat="1" ht="41.4">
      <c r="A44" s="462">
        <v>14</v>
      </c>
      <c r="B44" s="463" t="s">
        <v>1260</v>
      </c>
      <c r="C44" s="464" t="s">
        <v>2573</v>
      </c>
      <c r="D44" s="465">
        <f t="shared" si="40"/>
        <v>0.05</v>
      </c>
      <c r="E44" s="92" t="s">
        <v>2563</v>
      </c>
      <c r="F44" s="92" t="str">
        <f>'LK_0,4'!B233</f>
        <v>392/28</v>
      </c>
      <c r="G44" s="92" t="str">
        <f>'LK_0,4'!B234</f>
        <v>392/29</v>
      </c>
      <c r="H44" s="94">
        <v>0.05</v>
      </c>
      <c r="I44" s="93">
        <v>0</v>
      </c>
      <c r="J44" s="94">
        <v>0</v>
      </c>
      <c r="K44" s="93">
        <v>0</v>
      </c>
      <c r="L44" s="91">
        <f t="shared" si="41"/>
        <v>0</v>
      </c>
      <c r="M44" s="92"/>
      <c r="N44" s="92"/>
      <c r="O44" s="92"/>
      <c r="P44" s="94">
        <v>0</v>
      </c>
      <c r="Q44" s="94">
        <v>0</v>
      </c>
      <c r="R44" s="94">
        <v>0</v>
      </c>
      <c r="S44" s="93">
        <v>0</v>
      </c>
      <c r="T44" s="93">
        <v>0</v>
      </c>
      <c r="U44" s="93">
        <v>0</v>
      </c>
      <c r="V44" s="93">
        <v>0</v>
      </c>
      <c r="W44" s="93">
        <v>0</v>
      </c>
      <c r="X44" s="93">
        <v>0</v>
      </c>
      <c r="Y44" s="95">
        <v>1</v>
      </c>
      <c r="Z44" s="95">
        <v>160</v>
      </c>
      <c r="AA44" s="95"/>
      <c r="AB44" s="95"/>
      <c r="AC44" s="95">
        <v>0</v>
      </c>
      <c r="AD44" s="95">
        <v>0</v>
      </c>
      <c r="AE44" s="95">
        <v>0</v>
      </c>
      <c r="AF44" s="95"/>
      <c r="AG44" s="95">
        <v>0</v>
      </c>
      <c r="AH44" s="95">
        <v>0</v>
      </c>
      <c r="AI44" s="95">
        <v>0</v>
      </c>
      <c r="AJ44" s="95">
        <v>0</v>
      </c>
      <c r="AK44" s="95">
        <v>0</v>
      </c>
      <c r="AL44" s="95">
        <v>0</v>
      </c>
      <c r="AM44" s="95">
        <v>0</v>
      </c>
      <c r="AN44" s="95">
        <v>0</v>
      </c>
      <c r="AO44" s="95">
        <v>0</v>
      </c>
      <c r="AP44" s="95">
        <v>0</v>
      </c>
      <c r="AQ44" s="95">
        <v>0</v>
      </c>
      <c r="AR44" s="95">
        <v>0</v>
      </c>
    </row>
    <row r="45" spans="1:44" s="468" customFormat="1">
      <c r="A45" s="462">
        <v>15</v>
      </c>
      <c r="B45" s="463" t="s">
        <v>1275</v>
      </c>
      <c r="C45" s="464" t="s">
        <v>2571</v>
      </c>
      <c r="D45" s="465">
        <f t="shared" si="40"/>
        <v>1.1857</v>
      </c>
      <c r="E45" s="92" t="s">
        <v>2561</v>
      </c>
      <c r="F45" s="92" t="str">
        <f>'LK_0,4'!B238</f>
        <v>29/88AB</v>
      </c>
      <c r="G45" s="92" t="str">
        <f>'LK_0,4'!B263</f>
        <v>N1/24</v>
      </c>
      <c r="H45" s="94">
        <v>0</v>
      </c>
      <c r="I45" s="93">
        <v>0</v>
      </c>
      <c r="J45" s="94">
        <f>'LK_0,4'!E237/1000</f>
        <v>1.1857</v>
      </c>
      <c r="K45" s="93">
        <v>0</v>
      </c>
      <c r="L45" s="91">
        <f t="shared" si="41"/>
        <v>0</v>
      </c>
      <c r="M45" s="92"/>
      <c r="N45" s="92"/>
      <c r="O45" s="92"/>
      <c r="P45" s="94">
        <v>0</v>
      </c>
      <c r="Q45" s="94">
        <v>0</v>
      </c>
      <c r="R45" s="94">
        <v>0</v>
      </c>
      <c r="S45" s="93">
        <v>0</v>
      </c>
      <c r="T45" s="93">
        <v>0</v>
      </c>
      <c r="U45" s="93">
        <v>0</v>
      </c>
      <c r="V45" s="93">
        <v>0</v>
      </c>
      <c r="W45" s="93">
        <v>0</v>
      </c>
      <c r="X45" s="93">
        <v>0</v>
      </c>
      <c r="Y45" s="95">
        <v>0</v>
      </c>
      <c r="Z45" s="95"/>
      <c r="AA45" s="95"/>
      <c r="AB45" s="95"/>
      <c r="AC45" s="95">
        <v>1</v>
      </c>
      <c r="AD45" s="95">
        <v>100</v>
      </c>
      <c r="AE45" s="95">
        <v>1</v>
      </c>
      <c r="AF45" s="95"/>
      <c r="AG45" s="95">
        <v>160</v>
      </c>
      <c r="AH45" s="95">
        <v>0</v>
      </c>
      <c r="AI45" s="95">
        <v>0</v>
      </c>
      <c r="AJ45" s="95">
        <v>0</v>
      </c>
      <c r="AK45" s="95">
        <v>0</v>
      </c>
      <c r="AL45" s="95">
        <v>0</v>
      </c>
      <c r="AM45" s="95">
        <v>0</v>
      </c>
      <c r="AN45" s="95">
        <v>0</v>
      </c>
      <c r="AO45" s="95">
        <v>0</v>
      </c>
      <c r="AP45" s="95">
        <v>0</v>
      </c>
      <c r="AQ45" s="95">
        <v>0</v>
      </c>
      <c r="AR45" s="95">
        <v>0</v>
      </c>
    </row>
    <row r="46" spans="1:44" s="468" customFormat="1" ht="41.4">
      <c r="A46" s="462">
        <v>16</v>
      </c>
      <c r="B46" s="463" t="s">
        <v>1262</v>
      </c>
      <c r="C46" s="464" t="s">
        <v>2554</v>
      </c>
      <c r="D46" s="465">
        <f t="shared" si="40"/>
        <v>0.154</v>
      </c>
      <c r="E46" s="92" t="s">
        <v>2563</v>
      </c>
      <c r="F46" s="92" t="str">
        <f>'LK_0,4'!B266</f>
        <v>87/13/14AB</v>
      </c>
      <c r="G46" s="92" t="str">
        <f>'LK_0,4'!B270</f>
        <v>N2/14</v>
      </c>
      <c r="H46" s="94">
        <f>'LK_0,4'!E265/1000</f>
        <v>0.154</v>
      </c>
      <c r="I46" s="93">
        <v>0</v>
      </c>
      <c r="J46" s="94">
        <v>0</v>
      </c>
      <c r="K46" s="93">
        <v>0</v>
      </c>
      <c r="L46" s="91">
        <f t="shared" si="41"/>
        <v>0.62105336943774003</v>
      </c>
      <c r="M46" s="89" t="s">
        <v>2559</v>
      </c>
      <c r="N46" s="92" t="str">
        <f>LKTA_22!B480</f>
        <v>87/13AB</v>
      </c>
      <c r="O46" s="92" t="str">
        <f>LKTA_22!B497</f>
        <v>87/13/14AB</v>
      </c>
      <c r="P46" s="94">
        <f>LKTA_22!H478/1000</f>
        <v>0.62105336943774003</v>
      </c>
      <c r="Q46" s="94">
        <v>0</v>
      </c>
      <c r="R46" s="94">
        <v>0</v>
      </c>
      <c r="S46" s="93">
        <v>0</v>
      </c>
      <c r="T46" s="93">
        <v>0</v>
      </c>
      <c r="U46" s="93">
        <v>0</v>
      </c>
      <c r="V46" s="93">
        <v>0</v>
      </c>
      <c r="W46" s="93">
        <v>0</v>
      </c>
      <c r="X46" s="93">
        <v>0</v>
      </c>
      <c r="Y46" s="95">
        <v>1</v>
      </c>
      <c r="Z46" s="95">
        <v>160</v>
      </c>
      <c r="AA46" s="95"/>
      <c r="AB46" s="95"/>
      <c r="AC46" s="95">
        <v>1</v>
      </c>
      <c r="AD46" s="95">
        <v>50</v>
      </c>
      <c r="AE46" s="95">
        <v>1</v>
      </c>
      <c r="AF46" s="95"/>
      <c r="AG46" s="95">
        <v>160</v>
      </c>
      <c r="AH46" s="95">
        <v>0</v>
      </c>
      <c r="AI46" s="95">
        <v>0</v>
      </c>
      <c r="AJ46" s="95">
        <v>0</v>
      </c>
      <c r="AK46" s="95">
        <v>0</v>
      </c>
      <c r="AL46" s="95">
        <v>0</v>
      </c>
      <c r="AM46" s="95">
        <v>0</v>
      </c>
      <c r="AN46" s="95">
        <v>0</v>
      </c>
      <c r="AO46" s="95">
        <v>0</v>
      </c>
      <c r="AP46" s="95">
        <v>0</v>
      </c>
      <c r="AQ46" s="95">
        <v>0</v>
      </c>
      <c r="AR46" s="95">
        <v>0</v>
      </c>
    </row>
    <row r="47" spans="1:44" s="468" customFormat="1" ht="27.6">
      <c r="A47" s="462">
        <v>17</v>
      </c>
      <c r="B47" s="463" t="s">
        <v>1263</v>
      </c>
      <c r="C47" s="464" t="s">
        <v>1264</v>
      </c>
      <c r="D47" s="465">
        <f t="shared" si="40"/>
        <v>0.221</v>
      </c>
      <c r="E47" s="92" t="s">
        <v>2562</v>
      </c>
      <c r="F47" s="92" t="str">
        <f>'LK_0,4'!B274</f>
        <v>250/32</v>
      </c>
      <c r="G47" s="92" t="str">
        <f>'LK_0,4'!B279</f>
        <v>N3/5AB</v>
      </c>
      <c r="H47" s="94">
        <f>'LK_0,4'!E273/1000</f>
        <v>0.221</v>
      </c>
      <c r="I47" s="93">
        <v>0</v>
      </c>
      <c r="J47" s="94">
        <v>0</v>
      </c>
      <c r="K47" s="93">
        <v>0</v>
      </c>
      <c r="L47" s="91">
        <f t="shared" si="41"/>
        <v>0</v>
      </c>
      <c r="M47" s="92"/>
      <c r="N47" s="92"/>
      <c r="O47" s="92"/>
      <c r="P47" s="94">
        <v>0</v>
      </c>
      <c r="Q47" s="94">
        <v>0</v>
      </c>
      <c r="R47" s="94">
        <v>0</v>
      </c>
      <c r="S47" s="93">
        <v>0</v>
      </c>
      <c r="T47" s="93">
        <v>0</v>
      </c>
      <c r="U47" s="93">
        <v>0</v>
      </c>
      <c r="V47" s="93">
        <v>0</v>
      </c>
      <c r="W47" s="93">
        <v>0</v>
      </c>
      <c r="X47" s="93">
        <v>0</v>
      </c>
      <c r="Y47" s="95">
        <v>0</v>
      </c>
      <c r="Z47" s="95"/>
      <c r="AA47" s="95">
        <v>0</v>
      </c>
      <c r="AB47" s="95"/>
      <c r="AC47" s="95">
        <v>1</v>
      </c>
      <c r="AD47" s="95">
        <v>160</v>
      </c>
      <c r="AE47" s="95">
        <v>1</v>
      </c>
      <c r="AF47" s="95"/>
      <c r="AG47" s="95">
        <v>250</v>
      </c>
      <c r="AH47" s="95"/>
      <c r="AI47" s="95">
        <v>0</v>
      </c>
      <c r="AJ47" s="95">
        <v>0</v>
      </c>
      <c r="AK47" s="95">
        <v>0</v>
      </c>
      <c r="AL47" s="95">
        <v>0</v>
      </c>
      <c r="AM47" s="95">
        <v>15</v>
      </c>
      <c r="AN47" s="95">
        <v>0</v>
      </c>
      <c r="AO47" s="95">
        <v>0</v>
      </c>
      <c r="AP47" s="95">
        <v>0</v>
      </c>
      <c r="AQ47" s="95">
        <v>0</v>
      </c>
      <c r="AR47" s="95">
        <v>0</v>
      </c>
    </row>
    <row r="48" spans="1:44" ht="27.6">
      <c r="A48" s="475">
        <v>18</v>
      </c>
      <c r="B48" s="476" t="s">
        <v>1265</v>
      </c>
      <c r="C48" s="477" t="s">
        <v>2554</v>
      </c>
      <c r="D48" s="465">
        <f t="shared" si="40"/>
        <v>0</v>
      </c>
      <c r="E48" s="478"/>
      <c r="F48" s="478"/>
      <c r="G48" s="478"/>
      <c r="H48" s="85">
        <v>0</v>
      </c>
      <c r="I48" s="85">
        <v>0</v>
      </c>
      <c r="J48" s="85">
        <v>0</v>
      </c>
      <c r="K48" s="85">
        <v>0</v>
      </c>
      <c r="L48" s="91">
        <f t="shared" si="41"/>
        <v>0</v>
      </c>
      <c r="M48" s="478"/>
      <c r="N48" s="478"/>
      <c r="O48" s="478"/>
      <c r="P48" s="86">
        <v>0</v>
      </c>
      <c r="Q48" s="86">
        <v>0</v>
      </c>
      <c r="R48" s="86">
        <v>0</v>
      </c>
      <c r="S48" s="85">
        <v>0</v>
      </c>
      <c r="T48" s="85">
        <v>0</v>
      </c>
      <c r="U48" s="85">
        <v>0</v>
      </c>
      <c r="V48" s="85">
        <v>0</v>
      </c>
      <c r="W48" s="85">
        <v>0</v>
      </c>
      <c r="X48" s="85">
        <v>0</v>
      </c>
      <c r="Y48" s="87">
        <v>0</v>
      </c>
      <c r="Z48" s="87"/>
      <c r="AA48" s="87">
        <v>0</v>
      </c>
      <c r="AB48" s="87"/>
      <c r="AC48" s="87">
        <v>1</v>
      </c>
      <c r="AD48" s="87">
        <v>160</v>
      </c>
      <c r="AE48" s="87">
        <v>1</v>
      </c>
      <c r="AF48" s="87"/>
      <c r="AG48" s="87">
        <v>250</v>
      </c>
      <c r="AH48" s="87">
        <v>0</v>
      </c>
      <c r="AI48" s="87">
        <v>0</v>
      </c>
      <c r="AJ48" s="87">
        <v>0</v>
      </c>
      <c r="AK48" s="87">
        <v>0</v>
      </c>
      <c r="AL48" s="87">
        <v>0</v>
      </c>
      <c r="AM48" s="87">
        <v>0</v>
      </c>
      <c r="AN48" s="87">
        <v>0</v>
      </c>
      <c r="AO48" s="87">
        <v>0</v>
      </c>
      <c r="AP48" s="87">
        <v>0</v>
      </c>
      <c r="AQ48" s="87">
        <v>0</v>
      </c>
      <c r="AR48" s="87">
        <v>0</v>
      </c>
    </row>
    <row r="49" spans="1:44" ht="27.6">
      <c r="A49" s="475">
        <v>19</v>
      </c>
      <c r="B49" s="476" t="s">
        <v>1266</v>
      </c>
      <c r="C49" s="477" t="s">
        <v>1267</v>
      </c>
      <c r="D49" s="465">
        <f t="shared" si="40"/>
        <v>0</v>
      </c>
      <c r="E49" s="478"/>
      <c r="F49" s="478"/>
      <c r="G49" s="478"/>
      <c r="H49" s="85">
        <v>0</v>
      </c>
      <c r="I49" s="85">
        <v>0</v>
      </c>
      <c r="J49" s="85">
        <v>0</v>
      </c>
      <c r="K49" s="85">
        <v>0</v>
      </c>
      <c r="L49" s="91">
        <f t="shared" si="41"/>
        <v>0</v>
      </c>
      <c r="M49" s="478"/>
      <c r="N49" s="478"/>
      <c r="O49" s="478"/>
      <c r="P49" s="86">
        <v>0</v>
      </c>
      <c r="Q49" s="86">
        <v>0</v>
      </c>
      <c r="R49" s="86">
        <v>0</v>
      </c>
      <c r="S49" s="85">
        <v>0</v>
      </c>
      <c r="T49" s="85">
        <v>0</v>
      </c>
      <c r="U49" s="85">
        <v>0</v>
      </c>
      <c r="V49" s="85">
        <v>0</v>
      </c>
      <c r="W49" s="85">
        <v>0</v>
      </c>
      <c r="X49" s="85">
        <v>0</v>
      </c>
      <c r="Y49" s="87">
        <v>0</v>
      </c>
      <c r="Z49" s="87"/>
      <c r="AA49" s="87">
        <v>0</v>
      </c>
      <c r="AB49" s="87"/>
      <c r="AC49" s="87">
        <v>1</v>
      </c>
      <c r="AD49" s="87">
        <v>100</v>
      </c>
      <c r="AE49" s="87">
        <v>1</v>
      </c>
      <c r="AF49" s="87">
        <v>160</v>
      </c>
      <c r="AG49" s="87"/>
      <c r="AH49" s="87">
        <v>0</v>
      </c>
      <c r="AI49" s="87">
        <v>0</v>
      </c>
      <c r="AJ49" s="87">
        <v>0</v>
      </c>
      <c r="AK49" s="87">
        <v>0</v>
      </c>
      <c r="AL49" s="87">
        <v>0</v>
      </c>
      <c r="AM49" s="87">
        <v>0</v>
      </c>
      <c r="AN49" s="87">
        <v>0</v>
      </c>
      <c r="AO49" s="87">
        <v>0</v>
      </c>
      <c r="AP49" s="87">
        <v>0</v>
      </c>
      <c r="AQ49" s="87">
        <v>0</v>
      </c>
      <c r="AR49" s="87">
        <v>0</v>
      </c>
    </row>
    <row r="50" spans="1:44" s="468" customFormat="1" ht="27.6">
      <c r="A50" s="462">
        <v>20</v>
      </c>
      <c r="B50" s="463" t="s">
        <v>1268</v>
      </c>
      <c r="C50" s="464" t="s">
        <v>1261</v>
      </c>
      <c r="D50" s="465">
        <f t="shared" si="40"/>
        <v>0.75735647684889673</v>
      </c>
      <c r="E50" s="92" t="s">
        <v>2561</v>
      </c>
      <c r="F50" s="92" t="str">
        <f>'LK_0,4'!B299</f>
        <v>392/74AB</v>
      </c>
      <c r="G50" s="92" t="str">
        <f>'LK_0,4'!B318</f>
        <v>N1/19</v>
      </c>
      <c r="H50" s="94">
        <v>0</v>
      </c>
      <c r="I50" s="93">
        <v>0</v>
      </c>
      <c r="J50" s="94">
        <f>'LK_0,4'!E298/1000</f>
        <v>0.75735647684889673</v>
      </c>
      <c r="K50" s="93">
        <v>0</v>
      </c>
      <c r="L50" s="91">
        <f t="shared" si="41"/>
        <v>0</v>
      </c>
      <c r="M50" s="92"/>
      <c r="N50" s="92"/>
      <c r="O50" s="92"/>
      <c r="P50" s="94">
        <v>0</v>
      </c>
      <c r="Q50" s="94">
        <v>0</v>
      </c>
      <c r="R50" s="94">
        <v>0</v>
      </c>
      <c r="S50" s="93">
        <v>0</v>
      </c>
      <c r="T50" s="93">
        <v>0</v>
      </c>
      <c r="U50" s="93">
        <v>0</v>
      </c>
      <c r="V50" s="93">
        <v>0</v>
      </c>
      <c r="W50" s="93">
        <v>0</v>
      </c>
      <c r="X50" s="93">
        <v>0</v>
      </c>
      <c r="Y50" s="95">
        <v>0</v>
      </c>
      <c r="Z50" s="95"/>
      <c r="AA50" s="95">
        <v>0</v>
      </c>
      <c r="AB50" s="95"/>
      <c r="AC50" s="95">
        <v>1</v>
      </c>
      <c r="AD50" s="95">
        <v>100</v>
      </c>
      <c r="AE50" s="95">
        <v>1</v>
      </c>
      <c r="AF50" s="95">
        <v>160</v>
      </c>
      <c r="AG50" s="95"/>
      <c r="AH50" s="95">
        <v>0</v>
      </c>
      <c r="AI50" s="95">
        <v>0</v>
      </c>
      <c r="AJ50" s="95">
        <v>0</v>
      </c>
      <c r="AK50" s="95">
        <v>0</v>
      </c>
      <c r="AL50" s="95">
        <v>0</v>
      </c>
      <c r="AM50" s="95">
        <v>0</v>
      </c>
      <c r="AN50" s="95">
        <v>0</v>
      </c>
      <c r="AO50" s="95">
        <v>0</v>
      </c>
      <c r="AP50" s="95">
        <v>0</v>
      </c>
      <c r="AQ50" s="95">
        <v>0</v>
      </c>
      <c r="AR50" s="95">
        <v>0</v>
      </c>
    </row>
    <row r="51" spans="1:44">
      <c r="A51" s="475">
        <v>21</v>
      </c>
      <c r="B51" s="476" t="s">
        <v>2568</v>
      </c>
      <c r="C51" s="477" t="s">
        <v>2571</v>
      </c>
      <c r="D51" s="480">
        <f t="shared" si="40"/>
        <v>0</v>
      </c>
      <c r="E51" s="84"/>
      <c r="F51" s="84"/>
      <c r="G51" s="84"/>
      <c r="H51" s="86"/>
      <c r="I51" s="85"/>
      <c r="J51" s="86"/>
      <c r="K51" s="85"/>
      <c r="L51" s="91">
        <f t="shared" si="41"/>
        <v>0</v>
      </c>
      <c r="M51" s="84"/>
      <c r="N51" s="84"/>
      <c r="O51" s="84"/>
      <c r="P51" s="86"/>
      <c r="Q51" s="86"/>
      <c r="R51" s="86"/>
      <c r="S51" s="85"/>
      <c r="T51" s="85"/>
      <c r="U51" s="85"/>
      <c r="V51" s="85"/>
      <c r="W51" s="85"/>
      <c r="X51" s="85"/>
      <c r="Y51" s="87"/>
      <c r="Z51" s="87"/>
      <c r="AA51" s="87">
        <v>1</v>
      </c>
      <c r="AB51" s="87">
        <v>100</v>
      </c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</row>
    <row r="52" spans="1:44">
      <c r="A52" s="475">
        <v>22</v>
      </c>
      <c r="B52" s="476" t="s">
        <v>2569</v>
      </c>
      <c r="C52" s="477" t="s">
        <v>2571</v>
      </c>
      <c r="D52" s="480">
        <f t="shared" si="40"/>
        <v>0</v>
      </c>
      <c r="E52" s="84"/>
      <c r="F52" s="84"/>
      <c r="G52" s="84"/>
      <c r="H52" s="86"/>
      <c r="I52" s="85"/>
      <c r="J52" s="86"/>
      <c r="K52" s="85"/>
      <c r="L52" s="91">
        <f t="shared" si="41"/>
        <v>0</v>
      </c>
      <c r="M52" s="84"/>
      <c r="N52" s="84"/>
      <c r="O52" s="84"/>
      <c r="P52" s="86"/>
      <c r="Q52" s="86"/>
      <c r="R52" s="86"/>
      <c r="S52" s="85"/>
      <c r="T52" s="85"/>
      <c r="U52" s="85"/>
      <c r="V52" s="85"/>
      <c r="W52" s="85"/>
      <c r="X52" s="85"/>
      <c r="Y52" s="87"/>
      <c r="Z52" s="87"/>
      <c r="AA52" s="87">
        <v>1</v>
      </c>
      <c r="AB52" s="87">
        <v>100</v>
      </c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</row>
    <row r="53" spans="1:44">
      <c r="A53" s="475">
        <v>23</v>
      </c>
      <c r="B53" s="476" t="s">
        <v>2570</v>
      </c>
      <c r="C53" s="477" t="s">
        <v>2554</v>
      </c>
      <c r="D53" s="480">
        <f t="shared" si="40"/>
        <v>0</v>
      </c>
      <c r="E53" s="84"/>
      <c r="F53" s="84"/>
      <c r="G53" s="84"/>
      <c r="H53" s="86"/>
      <c r="I53" s="85"/>
      <c r="J53" s="86"/>
      <c r="K53" s="85"/>
      <c r="L53" s="91">
        <f t="shared" si="41"/>
        <v>0</v>
      </c>
      <c r="M53" s="84"/>
      <c r="N53" s="84"/>
      <c r="O53" s="84"/>
      <c r="P53" s="86"/>
      <c r="Q53" s="86"/>
      <c r="R53" s="86"/>
      <c r="S53" s="85"/>
      <c r="T53" s="85"/>
      <c r="U53" s="85"/>
      <c r="V53" s="85"/>
      <c r="W53" s="85"/>
      <c r="X53" s="85"/>
      <c r="Y53" s="87"/>
      <c r="Z53" s="87"/>
      <c r="AA53" s="87">
        <v>1</v>
      </c>
      <c r="AB53" s="87">
        <v>100</v>
      </c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</row>
    <row r="54" spans="1:44" s="468" customFormat="1">
      <c r="A54" s="470" t="s">
        <v>85</v>
      </c>
      <c r="B54" s="481" t="s">
        <v>1269</v>
      </c>
      <c r="C54" s="472"/>
      <c r="D54" s="465">
        <f t="shared" si="40"/>
        <v>0</v>
      </c>
      <c r="E54" s="90"/>
      <c r="F54" s="90"/>
      <c r="G54" s="90"/>
      <c r="H54" s="90"/>
      <c r="I54" s="90"/>
      <c r="J54" s="90"/>
      <c r="K54" s="90"/>
      <c r="L54" s="91">
        <f t="shared" si="41"/>
        <v>0</v>
      </c>
      <c r="M54" s="90"/>
      <c r="N54" s="90"/>
      <c r="O54" s="90"/>
      <c r="P54" s="94"/>
      <c r="Q54" s="94"/>
      <c r="R54" s="94"/>
      <c r="S54" s="93"/>
      <c r="T54" s="93"/>
      <c r="U54" s="93"/>
      <c r="V54" s="93"/>
      <c r="W54" s="93"/>
      <c r="X54" s="93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</row>
    <row r="55" spans="1:44" s="468" customFormat="1" ht="27.6">
      <c r="A55" s="462">
        <v>1</v>
      </c>
      <c r="B55" s="463" t="s">
        <v>1270</v>
      </c>
      <c r="C55" s="464" t="s">
        <v>2571</v>
      </c>
      <c r="D55" s="465">
        <f t="shared" si="40"/>
        <v>0.42299999999999999</v>
      </c>
      <c r="E55" s="92" t="s">
        <v>2561</v>
      </c>
      <c r="F55" s="92" t="str">
        <f>'LK_0,4'!B321</f>
        <v>126/17-1AB</v>
      </c>
      <c r="G55" s="92" t="str">
        <f>'LK_0,4'!B330</f>
        <v>126/21</v>
      </c>
      <c r="H55" s="94">
        <f>'LK_0,4'!E320/1000</f>
        <v>0.42299999999999999</v>
      </c>
      <c r="I55" s="93">
        <v>0</v>
      </c>
      <c r="J55" s="94">
        <v>0</v>
      </c>
      <c r="K55" s="93">
        <v>0</v>
      </c>
      <c r="L55" s="91">
        <f t="shared" si="41"/>
        <v>0.127</v>
      </c>
      <c r="M55" s="92" t="s">
        <v>2564</v>
      </c>
      <c r="N55" s="92" t="str">
        <f>LKTA_22!B500</f>
        <v>126/17</v>
      </c>
      <c r="O55" s="92" t="str">
        <f>LKTA_22!B510</f>
        <v>126/21</v>
      </c>
      <c r="P55" s="94">
        <f>LKTA_22!H498/1000</f>
        <v>0.127</v>
      </c>
      <c r="Q55" s="94">
        <v>0</v>
      </c>
      <c r="R55" s="94">
        <v>0</v>
      </c>
      <c r="S55" s="93">
        <v>0</v>
      </c>
      <c r="T55" s="93">
        <v>0</v>
      </c>
      <c r="U55" s="93">
        <v>0</v>
      </c>
      <c r="V55" s="93">
        <v>0</v>
      </c>
      <c r="W55" s="93">
        <v>0</v>
      </c>
      <c r="X55" s="93">
        <v>0</v>
      </c>
      <c r="Y55" s="95">
        <v>0</v>
      </c>
      <c r="Z55" s="95"/>
      <c r="AA55" s="95">
        <v>0</v>
      </c>
      <c r="AB55" s="95"/>
      <c r="AC55" s="95">
        <v>0</v>
      </c>
      <c r="AD55" s="95">
        <v>0</v>
      </c>
      <c r="AE55" s="95">
        <v>0</v>
      </c>
      <c r="AF55" s="95"/>
      <c r="AG55" s="95">
        <v>0</v>
      </c>
      <c r="AH55" s="95">
        <v>0</v>
      </c>
      <c r="AI55" s="95">
        <v>0</v>
      </c>
      <c r="AJ55" s="95">
        <v>0</v>
      </c>
      <c r="AK55" s="95">
        <v>0</v>
      </c>
      <c r="AL55" s="95">
        <v>0</v>
      </c>
      <c r="AM55" s="95">
        <v>0</v>
      </c>
      <c r="AN55" s="95">
        <v>0</v>
      </c>
      <c r="AO55" s="95">
        <v>0</v>
      </c>
      <c r="AP55" s="95">
        <v>0</v>
      </c>
      <c r="AQ55" s="95">
        <v>0</v>
      </c>
      <c r="AR55" s="95">
        <v>0</v>
      </c>
    </row>
    <row r="56" spans="1:44" s="468" customFormat="1" ht="41.4">
      <c r="A56" s="462">
        <v>2</v>
      </c>
      <c r="B56" s="463" t="s">
        <v>1271</v>
      </c>
      <c r="C56" s="464" t="s">
        <v>2571</v>
      </c>
      <c r="D56" s="465">
        <f t="shared" si="40"/>
        <v>0.47799999999999998</v>
      </c>
      <c r="E56" s="92" t="s">
        <v>2561</v>
      </c>
      <c r="F56" s="92" t="str">
        <f>'LK_0,4'!B333</f>
        <v>135/8AB</v>
      </c>
      <c r="G56" s="92" t="str">
        <f>'LK_0,4'!B344</f>
        <v>N1/11AB</v>
      </c>
      <c r="H56" s="94">
        <f>'LK_0,4'!E332/1000</f>
        <v>0.47799999999999998</v>
      </c>
      <c r="I56" s="93">
        <v>0</v>
      </c>
      <c r="J56" s="94">
        <v>0</v>
      </c>
      <c r="K56" s="93">
        <v>0</v>
      </c>
      <c r="L56" s="91">
        <f t="shared" si="41"/>
        <v>0.309</v>
      </c>
      <c r="M56" s="89" t="s">
        <v>2559</v>
      </c>
      <c r="N56" s="92" t="str">
        <f>LKTA_22!B513</f>
        <v>186</v>
      </c>
      <c r="O56" s="92" t="str">
        <f>LKTA_22!B525</f>
        <v>186/8AB</v>
      </c>
      <c r="P56" s="94">
        <f>LKTA_22!H511/1000</f>
        <v>0.309</v>
      </c>
      <c r="Q56" s="94">
        <v>0</v>
      </c>
      <c r="R56" s="94">
        <v>0</v>
      </c>
      <c r="S56" s="93">
        <v>0</v>
      </c>
      <c r="T56" s="93">
        <v>0</v>
      </c>
      <c r="U56" s="93">
        <v>0</v>
      </c>
      <c r="V56" s="93">
        <v>0</v>
      </c>
      <c r="W56" s="93">
        <v>0</v>
      </c>
      <c r="X56" s="93">
        <v>0</v>
      </c>
      <c r="Y56" s="95">
        <v>0</v>
      </c>
      <c r="Z56" s="95"/>
      <c r="AA56" s="95">
        <v>0</v>
      </c>
      <c r="AB56" s="95"/>
      <c r="AC56" s="95">
        <v>0</v>
      </c>
      <c r="AD56" s="95">
        <v>0</v>
      </c>
      <c r="AE56" s="95">
        <v>0</v>
      </c>
      <c r="AF56" s="95"/>
      <c r="AG56" s="95">
        <v>0</v>
      </c>
      <c r="AH56" s="95">
        <v>0</v>
      </c>
      <c r="AI56" s="95">
        <v>0</v>
      </c>
      <c r="AJ56" s="95">
        <v>0</v>
      </c>
      <c r="AK56" s="95">
        <v>0</v>
      </c>
      <c r="AL56" s="95">
        <v>0</v>
      </c>
      <c r="AM56" s="95">
        <v>0</v>
      </c>
      <c r="AN56" s="95">
        <v>0</v>
      </c>
      <c r="AO56" s="95">
        <v>0</v>
      </c>
      <c r="AP56" s="95">
        <v>0</v>
      </c>
      <c r="AQ56" s="95">
        <v>0</v>
      </c>
      <c r="AR56" s="95">
        <v>0</v>
      </c>
    </row>
    <row r="57" spans="1:44" s="468" customFormat="1" ht="27.6">
      <c r="A57" s="462">
        <v>3</v>
      </c>
      <c r="B57" s="463" t="s">
        <v>1272</v>
      </c>
      <c r="C57" s="489" t="s">
        <v>2554</v>
      </c>
      <c r="D57" s="466"/>
      <c r="E57" s="466"/>
      <c r="F57" s="466"/>
      <c r="G57" s="466"/>
      <c r="H57" s="466"/>
      <c r="I57" s="466"/>
      <c r="J57" s="466"/>
      <c r="K57" s="466"/>
      <c r="L57" s="91">
        <f t="shared" si="41"/>
        <v>0.65800000000000003</v>
      </c>
      <c r="M57" s="89" t="s">
        <v>2559</v>
      </c>
      <c r="N57" s="92" t="str">
        <f>LKTA_22!B528</f>
        <v>135/46AB</v>
      </c>
      <c r="O57" s="92" t="str">
        <f>LKTA_22!B563</f>
        <v>135/61AB</v>
      </c>
      <c r="P57" s="94">
        <f>LKTA_22!H527/1000</f>
        <v>0.65800000000000003</v>
      </c>
      <c r="Q57" s="94">
        <v>0</v>
      </c>
      <c r="R57" s="94">
        <v>0</v>
      </c>
      <c r="S57" s="93">
        <v>0</v>
      </c>
      <c r="T57" s="93">
        <v>0</v>
      </c>
      <c r="U57" s="93">
        <v>0</v>
      </c>
      <c r="V57" s="93">
        <v>0</v>
      </c>
      <c r="W57" s="93">
        <v>0</v>
      </c>
      <c r="X57" s="93">
        <v>0</v>
      </c>
      <c r="Y57" s="95"/>
      <c r="Z57" s="95"/>
      <c r="AA57" s="95"/>
      <c r="AB57" s="95"/>
      <c r="AC57" s="95">
        <v>0</v>
      </c>
      <c r="AD57" s="95">
        <v>0</v>
      </c>
      <c r="AE57" s="95">
        <v>0</v>
      </c>
      <c r="AF57" s="95"/>
      <c r="AG57" s="95">
        <v>0</v>
      </c>
      <c r="AH57" s="95">
        <v>0</v>
      </c>
      <c r="AI57" s="95">
        <v>0</v>
      </c>
      <c r="AJ57" s="95">
        <v>0</v>
      </c>
      <c r="AK57" s="95">
        <v>0</v>
      </c>
      <c r="AL57" s="95">
        <v>0</v>
      </c>
      <c r="AM57" s="95">
        <v>0</v>
      </c>
      <c r="AN57" s="95">
        <v>0</v>
      </c>
      <c r="AO57" s="95">
        <v>0</v>
      </c>
      <c r="AP57" s="95">
        <v>0</v>
      </c>
      <c r="AQ57" s="95">
        <v>0</v>
      </c>
      <c r="AR57" s="95">
        <v>0</v>
      </c>
    </row>
    <row r="58" spans="1:44" s="468" customFormat="1" ht="27.6">
      <c r="A58" s="462" t="s">
        <v>2620</v>
      </c>
      <c r="B58" s="463" t="str">
        <f>'LK_0,4'!C346</f>
        <v>XDM hạ áp từ cột TA 135/21AB (XDM) đến cột TA 135/15 (XDM)</v>
      </c>
      <c r="C58" s="490"/>
      <c r="D58" s="465">
        <f>H58+I58+J58+K58</f>
        <v>0.86699999999999999</v>
      </c>
      <c r="E58" s="92" t="s">
        <v>2561</v>
      </c>
      <c r="F58" s="92" t="str">
        <f>'LK_0,4'!B347</f>
        <v>135/61AB</v>
      </c>
      <c r="G58" s="92" t="str">
        <f>'LK_0,4'!B353</f>
        <v>135/55</v>
      </c>
      <c r="H58" s="94">
        <f>'LK_0,4'!E346/1000</f>
        <v>0.26700000000000002</v>
      </c>
      <c r="I58" s="93">
        <v>0</v>
      </c>
      <c r="J58" s="94">
        <v>0.6</v>
      </c>
      <c r="K58" s="93">
        <v>0</v>
      </c>
      <c r="L58" s="91"/>
      <c r="M58" s="89"/>
      <c r="N58" s="92"/>
      <c r="O58" s="92"/>
      <c r="P58" s="94"/>
      <c r="Q58" s="94"/>
      <c r="R58" s="94"/>
      <c r="S58" s="93"/>
      <c r="T58" s="93"/>
      <c r="U58" s="93"/>
      <c r="V58" s="93"/>
      <c r="W58" s="93"/>
      <c r="X58" s="93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</row>
    <row r="59" spans="1:44" s="468" customFormat="1" ht="27.6">
      <c r="A59" s="462" t="s">
        <v>2621</v>
      </c>
      <c r="B59" s="463" t="str">
        <f>'LK_0,4'!C355</f>
        <v>XDM hạ áp từ cột TA 135/61AB(XDM) đến cột HA N1/12AB (XDM)</v>
      </c>
      <c r="C59" s="491"/>
      <c r="D59" s="465">
        <f t="shared" si="40"/>
        <v>0.505</v>
      </c>
      <c r="E59" s="92" t="s">
        <v>2561</v>
      </c>
      <c r="F59" s="92" t="str">
        <f>'LK_0,4'!B356</f>
        <v>135/61AB</v>
      </c>
      <c r="G59" s="92" t="str">
        <f>'LK_0,4'!B368</f>
        <v>N1/12AB</v>
      </c>
      <c r="H59" s="94">
        <f>'LK_0,4'!E355/1000</f>
        <v>0.505</v>
      </c>
      <c r="I59" s="93"/>
      <c r="J59" s="94"/>
      <c r="K59" s="93"/>
      <c r="L59" s="91">
        <f t="shared" si="41"/>
        <v>0</v>
      </c>
      <c r="M59" s="92"/>
      <c r="N59" s="92"/>
      <c r="O59" s="92"/>
      <c r="P59" s="94"/>
      <c r="Q59" s="94"/>
      <c r="R59" s="94"/>
      <c r="S59" s="93"/>
      <c r="T59" s="93"/>
      <c r="U59" s="93"/>
      <c r="V59" s="93"/>
      <c r="W59" s="93"/>
      <c r="X59" s="93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</row>
  </sheetData>
  <autoFilter ref="A8:AR59" xr:uid="{00000000-0009-0000-0000-000000000000}"/>
  <mergeCells count="20">
    <mergeCell ref="A1:J1"/>
    <mergeCell ref="A3:AM3"/>
    <mergeCell ref="AH6:AR6"/>
    <mergeCell ref="Y6:AB6"/>
    <mergeCell ref="A5:A7"/>
    <mergeCell ref="B5:B7"/>
    <mergeCell ref="C5:C7"/>
    <mergeCell ref="D6:K6"/>
    <mergeCell ref="L6:R6"/>
    <mergeCell ref="S6:T6"/>
    <mergeCell ref="U6:X6"/>
    <mergeCell ref="AC6:AG6"/>
    <mergeCell ref="C37:C39"/>
    <mergeCell ref="C40:C42"/>
    <mergeCell ref="C57:C59"/>
    <mergeCell ref="C11:C13"/>
    <mergeCell ref="C17:C23"/>
    <mergeCell ref="C24:C26"/>
    <mergeCell ref="C29:C31"/>
    <mergeCell ref="C32:C35"/>
  </mergeCells>
  <phoneticPr fontId="232" type="noConversion"/>
  <printOptions horizontalCentered="1"/>
  <pageMargins left="0.15748031496062992" right="3.937007874015748E-2" top="0.39370078740157483" bottom="0.39370078740157483" header="0.31496062992125984" footer="0.31496062992125984"/>
  <pageSetup paperSize="8" scale="53" fitToHeight="0" orientation="landscape" blackAndWhite="1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F4:T71"/>
  <sheetViews>
    <sheetView workbookViewId="0">
      <selection activeCell="I24" sqref="I24"/>
    </sheetView>
  </sheetViews>
  <sheetFormatPr defaultRowHeight="13.2"/>
  <cols>
    <col min="7" max="7" width="33" customWidth="1"/>
    <col min="8" max="8" width="10.88671875" customWidth="1"/>
    <col min="9" max="9" width="12.109375" customWidth="1"/>
    <col min="10" max="10" width="10.44140625" customWidth="1"/>
    <col min="11" max="11" width="11.33203125" customWidth="1"/>
    <col min="13" max="13" width="11.88671875" customWidth="1"/>
    <col min="14" max="14" width="21.33203125" customWidth="1"/>
    <col min="15" max="15" width="21.109375" customWidth="1"/>
  </cols>
  <sheetData>
    <row r="4" spans="6:19" ht="15.6">
      <c r="F4" s="546" t="s">
        <v>2490</v>
      </c>
      <c r="G4" s="546" t="s">
        <v>2491</v>
      </c>
      <c r="H4" s="546" t="s">
        <v>2492</v>
      </c>
      <c r="I4" s="545" t="s">
        <v>2501</v>
      </c>
      <c r="J4" s="545"/>
      <c r="K4" s="545" t="s">
        <v>83</v>
      </c>
      <c r="L4" s="545"/>
      <c r="M4" s="545"/>
      <c r="N4" s="545" t="s">
        <v>2500</v>
      </c>
      <c r="O4" s="545"/>
    </row>
    <row r="5" spans="6:19" ht="15.6">
      <c r="F5" s="547"/>
      <c r="G5" s="547"/>
      <c r="H5" s="547"/>
      <c r="I5" s="71" t="s">
        <v>2279</v>
      </c>
      <c r="J5" s="71" t="s">
        <v>2286</v>
      </c>
      <c r="K5" s="71" t="s">
        <v>2485</v>
      </c>
      <c r="L5" s="71" t="s">
        <v>2292</v>
      </c>
      <c r="M5" s="71" t="s">
        <v>2279</v>
      </c>
      <c r="N5" s="71" t="s">
        <v>2292</v>
      </c>
      <c r="O5" s="71" t="s">
        <v>2279</v>
      </c>
    </row>
    <row r="6" spans="6:19" ht="15.6">
      <c r="F6" s="72">
        <v>1</v>
      </c>
      <c r="G6" s="222" t="s">
        <v>2277</v>
      </c>
      <c r="H6" s="72" t="s">
        <v>2278</v>
      </c>
      <c r="I6" s="72">
        <v>1</v>
      </c>
      <c r="J6" s="72"/>
      <c r="K6" s="72"/>
      <c r="L6" s="72"/>
      <c r="M6" s="72"/>
      <c r="N6" s="72"/>
      <c r="O6" s="72"/>
      <c r="P6" s="44"/>
      <c r="Q6" s="44"/>
      <c r="R6" s="44"/>
      <c r="S6" s="44"/>
    </row>
    <row r="7" spans="6:19" ht="15.6">
      <c r="F7" s="73">
        <v>2</v>
      </c>
      <c r="G7" s="217" t="s">
        <v>2280</v>
      </c>
      <c r="H7" s="73" t="s">
        <v>2278</v>
      </c>
      <c r="I7" s="73">
        <v>1</v>
      </c>
      <c r="J7" s="73"/>
      <c r="K7" s="73"/>
      <c r="L7" s="73"/>
      <c r="M7" s="73"/>
      <c r="N7" s="73"/>
      <c r="O7" s="73"/>
      <c r="P7" s="44"/>
      <c r="Q7" s="44"/>
      <c r="R7" s="44"/>
      <c r="S7" s="44"/>
    </row>
    <row r="8" spans="6:19" ht="15.6">
      <c r="F8" s="73">
        <v>3</v>
      </c>
      <c r="G8" s="217" t="s">
        <v>2281</v>
      </c>
      <c r="H8" s="73" t="s">
        <v>2278</v>
      </c>
      <c r="I8" s="73">
        <v>1</v>
      </c>
      <c r="J8" s="73"/>
      <c r="K8" s="73"/>
      <c r="L8" s="73"/>
      <c r="M8" s="73"/>
      <c r="N8" s="73"/>
      <c r="O8" s="73"/>
      <c r="P8" s="44"/>
      <c r="Q8" s="44"/>
      <c r="R8" s="44"/>
      <c r="S8" s="44"/>
    </row>
    <row r="9" spans="6:19" ht="15.6">
      <c r="F9" s="73">
        <v>4</v>
      </c>
      <c r="G9" s="217" t="s">
        <v>2282</v>
      </c>
      <c r="H9" s="73" t="s">
        <v>2278</v>
      </c>
      <c r="I9" s="73">
        <v>1</v>
      </c>
      <c r="J9" s="73"/>
      <c r="K9" s="73"/>
      <c r="L9" s="73"/>
      <c r="M9" s="73"/>
      <c r="N9" s="73"/>
      <c r="O9" s="73"/>
      <c r="P9" s="44"/>
      <c r="Q9" s="44"/>
      <c r="R9" s="44"/>
      <c r="S9" s="44"/>
    </row>
    <row r="10" spans="6:19" ht="15.6">
      <c r="F10" s="73">
        <v>5</v>
      </c>
      <c r="G10" s="217" t="s">
        <v>2283</v>
      </c>
      <c r="H10" s="73" t="s">
        <v>2278</v>
      </c>
      <c r="I10" s="73">
        <v>1</v>
      </c>
      <c r="J10" s="73"/>
      <c r="K10" s="73"/>
      <c r="L10" s="73"/>
      <c r="M10" s="73"/>
      <c r="N10" s="73"/>
      <c r="O10" s="73"/>
      <c r="P10" s="44"/>
      <c r="Q10" s="44"/>
      <c r="R10" s="44"/>
      <c r="S10" s="44"/>
    </row>
    <row r="11" spans="6:19" ht="15.6">
      <c r="F11" s="73">
        <v>6</v>
      </c>
      <c r="G11" s="217" t="s">
        <v>2284</v>
      </c>
      <c r="H11" s="73" t="s">
        <v>2285</v>
      </c>
      <c r="I11" s="73"/>
      <c r="J11" s="73">
        <v>1</v>
      </c>
      <c r="K11" s="73"/>
      <c r="L11" s="73"/>
      <c r="M11" s="73">
        <v>1</v>
      </c>
      <c r="N11" s="73"/>
      <c r="O11" s="73"/>
      <c r="P11" s="44"/>
      <c r="Q11" s="44"/>
      <c r="R11" s="44"/>
      <c r="S11" s="44"/>
    </row>
    <row r="12" spans="6:19" ht="15.6">
      <c r="F12" s="73">
        <v>7</v>
      </c>
      <c r="G12" s="217" t="s">
        <v>2287</v>
      </c>
      <c r="H12" s="73" t="s">
        <v>2285</v>
      </c>
      <c r="I12" s="73"/>
      <c r="J12" s="73">
        <v>1</v>
      </c>
      <c r="K12" s="73"/>
      <c r="L12" s="73"/>
      <c r="M12" s="73">
        <v>1</v>
      </c>
      <c r="N12" s="73"/>
      <c r="O12" s="73"/>
    </row>
    <row r="13" spans="6:19" ht="15.6">
      <c r="F13" s="73">
        <v>8</v>
      </c>
      <c r="G13" s="217" t="s">
        <v>2288</v>
      </c>
      <c r="H13" s="73" t="s">
        <v>2278</v>
      </c>
      <c r="I13" s="73">
        <v>1</v>
      </c>
      <c r="J13" s="73"/>
      <c r="K13" s="74"/>
      <c r="L13" s="73"/>
      <c r="M13" s="74"/>
      <c r="N13" s="74"/>
      <c r="O13" s="73"/>
      <c r="S13">
        <f>10*160</f>
        <v>1600</v>
      </c>
    </row>
    <row r="14" spans="6:19" ht="15.6">
      <c r="F14" s="73">
        <v>9</v>
      </c>
      <c r="G14" s="217" t="s">
        <v>2289</v>
      </c>
      <c r="H14" s="73" t="s">
        <v>2278</v>
      </c>
      <c r="I14" s="73">
        <v>1</v>
      </c>
      <c r="J14" s="73"/>
      <c r="K14" s="74"/>
      <c r="L14" s="73"/>
      <c r="M14" s="74"/>
      <c r="N14" s="74"/>
      <c r="O14" s="73"/>
      <c r="S14" s="43">
        <f>3*100</f>
        <v>300</v>
      </c>
    </row>
    <row r="15" spans="6:19" ht="15.6">
      <c r="F15" s="73">
        <v>10</v>
      </c>
      <c r="G15" s="217" t="s">
        <v>2303</v>
      </c>
      <c r="H15" s="73" t="s">
        <v>2278</v>
      </c>
      <c r="I15" s="73"/>
      <c r="J15" s="73"/>
      <c r="K15" s="74"/>
      <c r="L15" s="73"/>
      <c r="M15" s="74"/>
      <c r="N15" s="74"/>
      <c r="O15" s="74" t="s">
        <v>2284</v>
      </c>
      <c r="R15" s="43" t="s">
        <v>2278</v>
      </c>
      <c r="S15">
        <f>S13+S14</f>
        <v>1900</v>
      </c>
    </row>
    <row r="16" spans="6:19" ht="15.6">
      <c r="F16" s="73">
        <v>11</v>
      </c>
      <c r="G16" s="217" t="s">
        <v>2290</v>
      </c>
      <c r="H16" s="218" t="s">
        <v>2278</v>
      </c>
      <c r="I16" s="218">
        <v>1</v>
      </c>
      <c r="J16" s="73"/>
      <c r="K16" s="74"/>
      <c r="L16" s="73"/>
      <c r="M16" s="74"/>
      <c r="N16" s="74"/>
      <c r="O16" s="73"/>
    </row>
    <row r="17" spans="6:20" ht="15.6">
      <c r="F17" s="73">
        <v>12</v>
      </c>
      <c r="G17" s="217" t="s">
        <v>2291</v>
      </c>
      <c r="H17" s="73" t="s">
        <v>2285</v>
      </c>
      <c r="I17" s="74"/>
      <c r="J17" s="73"/>
      <c r="K17" s="74"/>
      <c r="L17" s="73">
        <v>1</v>
      </c>
      <c r="M17" s="74"/>
      <c r="N17" s="74"/>
      <c r="O17" s="74" t="s">
        <v>2295</v>
      </c>
    </row>
    <row r="18" spans="6:20" ht="15.6">
      <c r="F18" s="548">
        <v>13</v>
      </c>
      <c r="G18" s="549" t="s">
        <v>2293</v>
      </c>
      <c r="H18" s="218" t="s">
        <v>2278</v>
      </c>
      <c r="I18" s="218">
        <v>1</v>
      </c>
      <c r="J18" s="218"/>
      <c r="K18" s="217"/>
      <c r="L18" s="217"/>
      <c r="M18" s="217"/>
      <c r="N18" s="74"/>
      <c r="O18" s="74"/>
      <c r="S18" s="43" t="s">
        <v>2488</v>
      </c>
      <c r="T18" s="43" t="s">
        <v>2489</v>
      </c>
    </row>
    <row r="19" spans="6:20" ht="15.6">
      <c r="F19" s="548"/>
      <c r="G19" s="549"/>
      <c r="H19" s="218" t="s">
        <v>2285</v>
      </c>
      <c r="I19" s="218">
        <v>1</v>
      </c>
      <c r="J19" s="218"/>
      <c r="K19" s="218">
        <v>1</v>
      </c>
      <c r="L19" s="217"/>
      <c r="M19" s="217"/>
      <c r="N19" s="74"/>
      <c r="O19" s="74"/>
      <c r="S19">
        <f>4*160</f>
        <v>640</v>
      </c>
      <c r="T19">
        <f>4*250</f>
        <v>1000</v>
      </c>
    </row>
    <row r="20" spans="6:20" ht="15.6">
      <c r="F20" s="73">
        <v>14</v>
      </c>
      <c r="G20" s="217" t="s">
        <v>2294</v>
      </c>
      <c r="H20" s="73" t="s">
        <v>2285</v>
      </c>
      <c r="I20" s="74"/>
      <c r="J20" s="73">
        <v>1</v>
      </c>
      <c r="K20" s="74"/>
      <c r="L20" s="73"/>
      <c r="M20" s="73">
        <v>1</v>
      </c>
      <c r="N20" s="73"/>
      <c r="O20" s="73"/>
      <c r="S20">
        <f>3*100</f>
        <v>300</v>
      </c>
      <c r="T20">
        <f>4*160</f>
        <v>640</v>
      </c>
    </row>
    <row r="21" spans="6:20" ht="15.6">
      <c r="F21" s="73">
        <v>15</v>
      </c>
      <c r="G21" s="217" t="s">
        <v>2295</v>
      </c>
      <c r="H21" s="73" t="s">
        <v>2285</v>
      </c>
      <c r="I21" s="74"/>
      <c r="J21" s="73">
        <v>1</v>
      </c>
      <c r="K21" s="74"/>
      <c r="L21" s="74"/>
      <c r="M21" s="73">
        <v>1</v>
      </c>
      <c r="N21" s="73"/>
      <c r="O21" s="74"/>
      <c r="S21" s="43">
        <f>1*50</f>
        <v>50</v>
      </c>
    </row>
    <row r="22" spans="6:20" ht="15.6">
      <c r="F22" s="73">
        <v>16</v>
      </c>
      <c r="G22" s="217" t="s">
        <v>2296</v>
      </c>
      <c r="H22" s="73" t="s">
        <v>2285</v>
      </c>
      <c r="I22" s="74"/>
      <c r="J22" s="73"/>
      <c r="K22" s="74"/>
      <c r="L22" s="73">
        <v>1</v>
      </c>
      <c r="M22" s="74"/>
      <c r="N22" s="74"/>
      <c r="O22" s="73" t="s">
        <v>2287</v>
      </c>
      <c r="S22">
        <f>SUM(S19:S21)</f>
        <v>990</v>
      </c>
      <c r="T22">
        <f>SUM(T19:T21)</f>
        <v>1640</v>
      </c>
    </row>
    <row r="23" spans="6:20" ht="15.6">
      <c r="F23" s="73">
        <v>17</v>
      </c>
      <c r="G23" s="217" t="s">
        <v>2297</v>
      </c>
      <c r="H23" s="73" t="s">
        <v>2285</v>
      </c>
      <c r="I23" s="74"/>
      <c r="J23" s="73"/>
      <c r="K23" s="74"/>
      <c r="L23" s="73">
        <v>1</v>
      </c>
      <c r="M23" s="74"/>
      <c r="N23" s="74"/>
      <c r="O23" s="73" t="s">
        <v>2294</v>
      </c>
    </row>
    <row r="24" spans="6:20" ht="15.6">
      <c r="F24" s="73">
        <v>18</v>
      </c>
      <c r="G24" s="220" t="s">
        <v>2298</v>
      </c>
      <c r="H24" s="73" t="s">
        <v>2278</v>
      </c>
      <c r="I24" s="74"/>
      <c r="J24" s="74"/>
      <c r="K24" s="74"/>
      <c r="L24" s="74"/>
      <c r="M24" s="74"/>
      <c r="N24" s="73" t="s">
        <v>2291</v>
      </c>
      <c r="O24" s="74"/>
    </row>
    <row r="25" spans="6:20" ht="15.6">
      <c r="F25" s="73">
        <v>19</v>
      </c>
      <c r="G25" s="74" t="s">
        <v>2299</v>
      </c>
      <c r="H25" s="73" t="s">
        <v>2278</v>
      </c>
      <c r="I25" s="74"/>
      <c r="J25" s="74"/>
      <c r="K25" s="74"/>
      <c r="L25" s="74"/>
      <c r="M25" s="74"/>
      <c r="N25" s="73" t="s">
        <v>2297</v>
      </c>
      <c r="O25" s="74"/>
      <c r="T25">
        <f>S15+T22</f>
        <v>3540</v>
      </c>
    </row>
    <row r="26" spans="6:20" ht="15.6">
      <c r="F26" s="75">
        <v>20</v>
      </c>
      <c r="G26" s="221" t="s">
        <v>2300</v>
      </c>
      <c r="H26" s="75" t="s">
        <v>2278</v>
      </c>
      <c r="I26" s="76"/>
      <c r="J26" s="76"/>
      <c r="K26" s="76"/>
      <c r="L26" s="76"/>
      <c r="M26" s="76"/>
      <c r="N26" s="76" t="s">
        <v>2296</v>
      </c>
      <c r="O26" s="76"/>
    </row>
    <row r="27" spans="6:20" ht="16.8">
      <c r="F27" s="64"/>
      <c r="G27" s="65"/>
      <c r="H27" s="66"/>
      <c r="I27" s="64"/>
      <c r="J27" s="64"/>
      <c r="K27" s="64"/>
      <c r="L27" s="64"/>
      <c r="M27" s="64"/>
      <c r="N27" s="64"/>
      <c r="O27" s="64"/>
    </row>
    <row r="28" spans="6:20" ht="16.8">
      <c r="F28" s="64"/>
      <c r="G28" s="70" t="s">
        <v>2493</v>
      </c>
      <c r="H28" s="67" t="s">
        <v>2494</v>
      </c>
      <c r="I28" s="68" t="s">
        <v>2495</v>
      </c>
      <c r="J28" s="68"/>
      <c r="K28" s="68"/>
      <c r="L28" s="64"/>
      <c r="M28" s="64"/>
      <c r="N28" s="64"/>
      <c r="O28" s="64">
        <f>4*250</f>
        <v>1000</v>
      </c>
    </row>
    <row r="29" spans="6:20" ht="16.8">
      <c r="F29" s="64"/>
      <c r="G29" s="69"/>
      <c r="H29" s="67" t="s">
        <v>2494</v>
      </c>
      <c r="I29" s="68" t="s">
        <v>2496</v>
      </c>
      <c r="J29" s="67"/>
      <c r="K29" s="68"/>
      <c r="L29" s="64"/>
      <c r="M29" s="64"/>
      <c r="N29" s="64"/>
      <c r="O29" s="64">
        <f>10*160</f>
        <v>1600</v>
      </c>
    </row>
    <row r="30" spans="6:20" ht="16.8">
      <c r="F30" s="64"/>
      <c r="G30" s="64"/>
      <c r="H30" s="67" t="s">
        <v>2494</v>
      </c>
      <c r="I30" s="68" t="s">
        <v>2497</v>
      </c>
      <c r="J30" s="68"/>
      <c r="K30" s="68"/>
      <c r="L30" s="64"/>
      <c r="M30" s="64"/>
      <c r="N30" s="64"/>
      <c r="O30" s="64"/>
    </row>
    <row r="31" spans="6:20" ht="16.8">
      <c r="F31" s="64"/>
      <c r="G31" s="64"/>
      <c r="H31" s="67" t="s">
        <v>2494</v>
      </c>
      <c r="I31" s="68" t="s">
        <v>2498</v>
      </c>
      <c r="J31" s="68"/>
      <c r="K31" s="68"/>
      <c r="L31" s="64"/>
      <c r="M31" s="64"/>
      <c r="N31" s="64"/>
      <c r="O31" s="64"/>
    </row>
    <row r="32" spans="6:20" ht="16.8">
      <c r="F32" s="64"/>
      <c r="G32" s="64"/>
      <c r="H32" s="67" t="s">
        <v>2494</v>
      </c>
      <c r="I32" s="68" t="s">
        <v>2499</v>
      </c>
      <c r="J32" s="68"/>
      <c r="K32" s="68"/>
      <c r="L32" s="64"/>
      <c r="M32" s="64"/>
      <c r="N32" s="64"/>
      <c r="O32" s="64"/>
    </row>
    <row r="36" spans="6:15">
      <c r="F36" t="s">
        <v>2537</v>
      </c>
      <c r="G36" t="s">
        <v>2278</v>
      </c>
      <c r="I36" s="82">
        <f>'LK_0,4'!E6+'LK_0,4'!E66+'LK_0,4'!E83+'LK_0,4'!E88+'LK_0,4'!E93+'LK_0,4'!E114+'LK_0,4'!E167+'LK_0,4'!E189+'LK_0,4'!E206+'LK_0,4'!E231+'LK_0,4'!E236+'LK_0,4'!E264+'LK_0,4'!E272+'LK_0,4'!E297+'LK_0,4'!E319+'LK_0,4'!E331+'LK_0,4'!E345</f>
        <v>11265.409716370907</v>
      </c>
    </row>
    <row r="38" spans="6:15">
      <c r="F38" s="44">
        <v>1</v>
      </c>
      <c r="G38" t="s">
        <v>2538</v>
      </c>
      <c r="I38" s="83">
        <f>I36-I39-I42</f>
        <v>5890.7797163709065</v>
      </c>
    </row>
    <row r="39" spans="6:15">
      <c r="F39" s="44">
        <v>2</v>
      </c>
      <c r="G39" t="s">
        <v>2539</v>
      </c>
      <c r="I39" s="81">
        <v>4760.63</v>
      </c>
    </row>
    <row r="41" spans="6:15">
      <c r="O41" s="43"/>
    </row>
    <row r="42" spans="6:15">
      <c r="F42" s="44">
        <v>4</v>
      </c>
      <c r="G42" t="s">
        <v>2540</v>
      </c>
      <c r="I42">
        <v>614</v>
      </c>
    </row>
    <row r="47" spans="6:15">
      <c r="F47" t="s">
        <v>2541</v>
      </c>
      <c r="G47" t="s">
        <v>2541</v>
      </c>
      <c r="I47" t="s">
        <v>2544</v>
      </c>
      <c r="J47" t="s">
        <v>2545</v>
      </c>
      <c r="K47" t="s">
        <v>2546</v>
      </c>
      <c r="L47" t="s">
        <v>2547</v>
      </c>
      <c r="M47" t="s">
        <v>2548</v>
      </c>
      <c r="N47" t="s">
        <v>125</v>
      </c>
    </row>
    <row r="50" spans="6:17">
      <c r="F50" t="s">
        <v>2542</v>
      </c>
      <c r="G50">
        <v>452</v>
      </c>
      <c r="I50">
        <v>279</v>
      </c>
      <c r="J50">
        <v>304</v>
      </c>
      <c r="K50">
        <v>431</v>
      </c>
      <c r="L50">
        <v>423</v>
      </c>
      <c r="M50">
        <v>267</v>
      </c>
      <c r="N50">
        <f>SUM(G50:M50)</f>
        <v>2156</v>
      </c>
      <c r="O50" s="219">
        <f>I38-N50</f>
        <v>3734.7797163709065</v>
      </c>
    </row>
    <row r="52" spans="6:17">
      <c r="F52" t="s">
        <v>2543</v>
      </c>
    </row>
    <row r="60" spans="6:17">
      <c r="L60">
        <v>5.891</v>
      </c>
      <c r="N60">
        <v>6.98</v>
      </c>
      <c r="O60">
        <v>7.1710000000000003</v>
      </c>
      <c r="Q60">
        <f>N60-O60</f>
        <v>-0.19099999999999984</v>
      </c>
    </row>
    <row r="61" spans="6:17">
      <c r="L61">
        <v>4.7610000000000001</v>
      </c>
      <c r="N61">
        <v>3.23</v>
      </c>
      <c r="O61">
        <v>3.1829999999999998</v>
      </c>
      <c r="Q61">
        <f>N61-O61</f>
        <v>4.7000000000000153E-2</v>
      </c>
    </row>
    <row r="63" spans="6:17">
      <c r="L63">
        <f>L60+L61</f>
        <v>10.652000000000001</v>
      </c>
    </row>
    <row r="64" spans="6:17">
      <c r="N64">
        <v>10.210000000000001</v>
      </c>
      <c r="O64">
        <v>10.353999999999999</v>
      </c>
      <c r="Q64">
        <f>O64-N64</f>
        <v>0.14399999999999835</v>
      </c>
    </row>
    <row r="65" spans="12:17">
      <c r="L65">
        <v>0.61299999999999999</v>
      </c>
    </row>
    <row r="66" spans="12:17">
      <c r="L66">
        <f>L61+L65</f>
        <v>5.3740000000000006</v>
      </c>
    </row>
    <row r="68" spans="12:17">
      <c r="N68">
        <v>9.92</v>
      </c>
      <c r="O68">
        <v>11.265000000000001</v>
      </c>
      <c r="Q68">
        <f>O68-N68</f>
        <v>1.3450000000000006</v>
      </c>
    </row>
    <row r="69" spans="12:17">
      <c r="N69">
        <v>5.43</v>
      </c>
      <c r="O69">
        <v>5.891</v>
      </c>
      <c r="Q69">
        <f t="shared" ref="Q69:Q71" si="0">O69-N69</f>
        <v>0.4610000000000003</v>
      </c>
    </row>
    <row r="70" spans="12:17">
      <c r="N70">
        <v>0.21</v>
      </c>
      <c r="O70">
        <v>0.21</v>
      </c>
      <c r="Q70">
        <f t="shared" si="0"/>
        <v>0</v>
      </c>
    </row>
    <row r="71" spans="12:17">
      <c r="N71">
        <v>4.28</v>
      </c>
      <c r="O71">
        <v>4.7610000000000001</v>
      </c>
      <c r="Q71">
        <f t="shared" si="0"/>
        <v>0.48099999999999987</v>
      </c>
    </row>
  </sheetData>
  <autoFilter ref="F5:T26" xr:uid="{00000000-0009-0000-0000-000009000000}"/>
  <mergeCells count="8">
    <mergeCell ref="N4:O4"/>
    <mergeCell ref="H4:H5"/>
    <mergeCell ref="G4:G5"/>
    <mergeCell ref="F18:F19"/>
    <mergeCell ref="G18:G19"/>
    <mergeCell ref="F4:F5"/>
    <mergeCell ref="I4:J4"/>
    <mergeCell ref="K4:M4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90"/>
  <sheetViews>
    <sheetView topLeftCell="A100" zoomScale="85" zoomScaleNormal="85" workbookViewId="0">
      <selection activeCell="L6" sqref="L6"/>
    </sheetView>
  </sheetViews>
  <sheetFormatPr defaultColWidth="7.88671875" defaultRowHeight="27" customHeight="1"/>
  <cols>
    <col min="1" max="1" width="10" style="2" customWidth="1"/>
    <col min="2" max="2" width="159.44140625" style="2" customWidth="1"/>
    <col min="3" max="3" width="34.6640625" style="2" customWidth="1"/>
    <col min="4" max="4" width="14" style="2" customWidth="1"/>
    <col min="5" max="16384" width="7.88671875" style="2"/>
  </cols>
  <sheetData>
    <row r="1" spans="1:3" ht="27" customHeight="1">
      <c r="A1" s="502" t="s">
        <v>927</v>
      </c>
      <c r="B1" s="502"/>
      <c r="C1" s="502"/>
    </row>
    <row r="2" spans="1:3" s="3" customFormat="1" ht="27" customHeight="1">
      <c r="A2" s="502" t="s">
        <v>657</v>
      </c>
      <c r="B2" s="502"/>
      <c r="C2" s="502"/>
    </row>
    <row r="3" spans="1:3" ht="27" customHeight="1">
      <c r="A3" s="4" t="s">
        <v>45</v>
      </c>
      <c r="B3" s="4" t="s">
        <v>928</v>
      </c>
      <c r="C3" s="4" t="s">
        <v>929</v>
      </c>
    </row>
    <row r="4" spans="1:3" ht="27" customHeight="1">
      <c r="A4" s="4" t="s">
        <v>41</v>
      </c>
      <c r="B4" s="5" t="s">
        <v>930</v>
      </c>
      <c r="C4" s="4"/>
    </row>
    <row r="5" spans="1:3" s="8" customFormat="1" ht="18">
      <c r="A5" s="13">
        <v>1</v>
      </c>
      <c r="B5" s="14" t="s">
        <v>949</v>
      </c>
      <c r="C5" s="13" t="s">
        <v>931</v>
      </c>
    </row>
    <row r="6" spans="1:3" s="8" customFormat="1" ht="27" customHeight="1">
      <c r="A6" s="13">
        <v>2</v>
      </c>
      <c r="B6" s="14" t="s">
        <v>948</v>
      </c>
      <c r="C6" s="13" t="s">
        <v>932</v>
      </c>
    </row>
    <row r="7" spans="1:3" s="8" customFormat="1" ht="27" customHeight="1">
      <c r="A7" s="9" t="s">
        <v>42</v>
      </c>
      <c r="B7" s="10" t="s">
        <v>933</v>
      </c>
      <c r="C7" s="9"/>
    </row>
    <row r="8" spans="1:3" s="8" customFormat="1" ht="27" customHeight="1">
      <c r="A8" s="13">
        <v>1</v>
      </c>
      <c r="B8" s="14" t="s">
        <v>950</v>
      </c>
      <c r="C8" s="13" t="s">
        <v>934</v>
      </c>
    </row>
    <row r="9" spans="1:3" s="8" customFormat="1" ht="27" customHeight="1">
      <c r="A9" s="13">
        <f>A8+1</f>
        <v>2</v>
      </c>
      <c r="B9" s="14" t="s">
        <v>951</v>
      </c>
      <c r="C9" s="13" t="s">
        <v>935</v>
      </c>
    </row>
    <row r="10" spans="1:3" s="8" customFormat="1" ht="27" customHeight="1">
      <c r="A10" s="13">
        <f t="shared" ref="A10:A73" si="0">A9+1</f>
        <v>3</v>
      </c>
      <c r="B10" s="14" t="s">
        <v>957</v>
      </c>
      <c r="C10" s="6" t="s">
        <v>936</v>
      </c>
    </row>
    <row r="11" spans="1:3" s="8" customFormat="1" ht="27" customHeight="1">
      <c r="A11" s="13">
        <f t="shared" si="0"/>
        <v>4</v>
      </c>
      <c r="B11" s="14" t="s">
        <v>958</v>
      </c>
      <c r="C11" s="6" t="s">
        <v>937</v>
      </c>
    </row>
    <row r="12" spans="1:3" s="8" customFormat="1" ht="27" customHeight="1">
      <c r="A12" s="13">
        <f t="shared" si="0"/>
        <v>5</v>
      </c>
      <c r="B12" s="14" t="s">
        <v>959</v>
      </c>
      <c r="C12" s="6" t="s">
        <v>938</v>
      </c>
    </row>
    <row r="13" spans="1:3" s="8" customFormat="1" ht="27" customHeight="1">
      <c r="A13" s="13">
        <f t="shared" si="0"/>
        <v>6</v>
      </c>
      <c r="B13" s="14" t="s">
        <v>960</v>
      </c>
      <c r="C13" s="6" t="s">
        <v>939</v>
      </c>
    </row>
    <row r="14" spans="1:3" s="8" customFormat="1" ht="27" customHeight="1">
      <c r="A14" s="13">
        <f t="shared" si="0"/>
        <v>7</v>
      </c>
      <c r="B14" s="14" t="s">
        <v>961</v>
      </c>
      <c r="C14" s="6" t="s">
        <v>940</v>
      </c>
    </row>
    <row r="15" spans="1:3" s="8" customFormat="1" ht="27" customHeight="1">
      <c r="A15" s="13">
        <f t="shared" si="0"/>
        <v>8</v>
      </c>
      <c r="B15" s="14" t="s">
        <v>962</v>
      </c>
      <c r="C15" s="6" t="s">
        <v>941</v>
      </c>
    </row>
    <row r="16" spans="1:3" s="8" customFormat="1" ht="27" customHeight="1">
      <c r="A16" s="13">
        <f t="shared" si="0"/>
        <v>9</v>
      </c>
      <c r="B16" s="14" t="s">
        <v>963</v>
      </c>
      <c r="C16" s="6" t="s">
        <v>942</v>
      </c>
    </row>
    <row r="17" spans="1:3" s="8" customFormat="1" ht="27" customHeight="1">
      <c r="A17" s="13">
        <f t="shared" si="0"/>
        <v>10</v>
      </c>
      <c r="B17" s="14" t="s">
        <v>964</v>
      </c>
      <c r="C17" s="6" t="s">
        <v>943</v>
      </c>
    </row>
    <row r="18" spans="1:3" s="8" customFormat="1" ht="27" customHeight="1">
      <c r="A18" s="13">
        <f t="shared" si="0"/>
        <v>11</v>
      </c>
      <c r="B18" s="14" t="s">
        <v>965</v>
      </c>
      <c r="C18" s="6" t="s">
        <v>944</v>
      </c>
    </row>
    <row r="19" spans="1:3" s="8" customFormat="1" ht="27" customHeight="1">
      <c r="A19" s="13">
        <f t="shared" si="0"/>
        <v>12</v>
      </c>
      <c r="B19" s="14" t="s">
        <v>966</v>
      </c>
      <c r="C19" s="6" t="s">
        <v>1029</v>
      </c>
    </row>
    <row r="20" spans="1:3" s="8" customFormat="1" ht="27" customHeight="1">
      <c r="A20" s="13">
        <f t="shared" si="0"/>
        <v>13</v>
      </c>
      <c r="B20" s="14" t="s">
        <v>967</v>
      </c>
      <c r="C20" s="6" t="s">
        <v>1030</v>
      </c>
    </row>
    <row r="21" spans="1:3" s="8" customFormat="1" ht="27" customHeight="1">
      <c r="A21" s="13">
        <f t="shared" si="0"/>
        <v>14</v>
      </c>
      <c r="B21" s="14" t="s">
        <v>968</v>
      </c>
      <c r="C21" s="6" t="s">
        <v>1031</v>
      </c>
    </row>
    <row r="22" spans="1:3" s="8" customFormat="1" ht="27" customHeight="1">
      <c r="A22" s="13">
        <f t="shared" si="0"/>
        <v>15</v>
      </c>
      <c r="B22" s="14" t="s">
        <v>969</v>
      </c>
      <c r="C22" s="6" t="s">
        <v>1032</v>
      </c>
    </row>
    <row r="23" spans="1:3" s="8" customFormat="1" ht="27" customHeight="1">
      <c r="A23" s="13">
        <f t="shared" si="0"/>
        <v>16</v>
      </c>
      <c r="B23" s="14" t="s">
        <v>970</v>
      </c>
      <c r="C23" s="6" t="s">
        <v>1033</v>
      </c>
    </row>
    <row r="24" spans="1:3" s="8" customFormat="1" ht="27" customHeight="1">
      <c r="A24" s="13">
        <f t="shared" si="0"/>
        <v>17</v>
      </c>
      <c r="B24" s="14" t="s">
        <v>971</v>
      </c>
      <c r="C24" s="6" t="s">
        <v>1034</v>
      </c>
    </row>
    <row r="25" spans="1:3" s="8" customFormat="1" ht="27" customHeight="1">
      <c r="A25" s="13">
        <f t="shared" si="0"/>
        <v>18</v>
      </c>
      <c r="B25" s="14" t="s">
        <v>972</v>
      </c>
      <c r="C25" s="6" t="s">
        <v>1035</v>
      </c>
    </row>
    <row r="26" spans="1:3" s="8" customFormat="1" ht="27" customHeight="1">
      <c r="A26" s="13">
        <f t="shared" si="0"/>
        <v>19</v>
      </c>
      <c r="B26" s="14" t="s">
        <v>973</v>
      </c>
      <c r="C26" s="6" t="s">
        <v>1036</v>
      </c>
    </row>
    <row r="27" spans="1:3" s="8" customFormat="1" ht="27" customHeight="1">
      <c r="A27" s="13">
        <f t="shared" si="0"/>
        <v>20</v>
      </c>
      <c r="B27" s="14" t="s">
        <v>974</v>
      </c>
      <c r="C27" s="6" t="s">
        <v>1037</v>
      </c>
    </row>
    <row r="28" spans="1:3" s="8" customFormat="1" ht="27" customHeight="1">
      <c r="A28" s="13">
        <f t="shared" si="0"/>
        <v>21</v>
      </c>
      <c r="B28" s="14" t="s">
        <v>975</v>
      </c>
      <c r="C28" s="6" t="s">
        <v>1038</v>
      </c>
    </row>
    <row r="29" spans="1:3" s="8" customFormat="1" ht="27" customHeight="1">
      <c r="A29" s="13">
        <f t="shared" si="0"/>
        <v>22</v>
      </c>
      <c r="B29" s="14" t="s">
        <v>976</v>
      </c>
      <c r="C29" s="6" t="s">
        <v>1039</v>
      </c>
    </row>
    <row r="30" spans="1:3" s="8" customFormat="1" ht="27" customHeight="1">
      <c r="A30" s="13">
        <f t="shared" si="0"/>
        <v>23</v>
      </c>
      <c r="B30" s="14" t="s">
        <v>977</v>
      </c>
      <c r="C30" s="6" t="s">
        <v>1040</v>
      </c>
    </row>
    <row r="31" spans="1:3" s="8" customFormat="1" ht="27" customHeight="1">
      <c r="A31" s="13">
        <f t="shared" si="0"/>
        <v>24</v>
      </c>
      <c r="B31" s="14" t="s">
        <v>978</v>
      </c>
      <c r="C31" s="6" t="s">
        <v>1041</v>
      </c>
    </row>
    <row r="32" spans="1:3" s="8" customFormat="1" ht="27" customHeight="1">
      <c r="A32" s="13">
        <f t="shared" si="0"/>
        <v>25</v>
      </c>
      <c r="B32" s="14" t="s">
        <v>979</v>
      </c>
      <c r="C32" s="6" t="s">
        <v>1042</v>
      </c>
    </row>
    <row r="33" spans="1:3" s="8" customFormat="1" ht="27" customHeight="1">
      <c r="A33" s="13">
        <f t="shared" si="0"/>
        <v>26</v>
      </c>
      <c r="B33" s="14" t="s">
        <v>980</v>
      </c>
      <c r="C33" s="6" t="s">
        <v>1043</v>
      </c>
    </row>
    <row r="34" spans="1:3" s="8" customFormat="1" ht="27" customHeight="1">
      <c r="A34" s="13">
        <f t="shared" si="0"/>
        <v>27</v>
      </c>
      <c r="B34" s="14" t="s">
        <v>981</v>
      </c>
      <c r="C34" s="6" t="s">
        <v>1044</v>
      </c>
    </row>
    <row r="35" spans="1:3" s="8" customFormat="1" ht="27" customHeight="1">
      <c r="A35" s="13">
        <f t="shared" si="0"/>
        <v>28</v>
      </c>
      <c r="B35" s="14" t="s">
        <v>982</v>
      </c>
      <c r="C35" s="6" t="s">
        <v>1045</v>
      </c>
    </row>
    <row r="36" spans="1:3" s="8" customFormat="1" ht="27" customHeight="1">
      <c r="A36" s="13">
        <f t="shared" si="0"/>
        <v>29</v>
      </c>
      <c r="B36" s="14" t="s">
        <v>983</v>
      </c>
      <c r="C36" s="6" t="s">
        <v>1046</v>
      </c>
    </row>
    <row r="37" spans="1:3" s="8" customFormat="1" ht="27" customHeight="1">
      <c r="A37" s="13">
        <f t="shared" si="0"/>
        <v>30</v>
      </c>
      <c r="B37" s="14" t="s">
        <v>984</v>
      </c>
      <c r="C37" s="6" t="s">
        <v>1047</v>
      </c>
    </row>
    <row r="38" spans="1:3" s="8" customFormat="1" ht="27" customHeight="1">
      <c r="A38" s="13">
        <f t="shared" si="0"/>
        <v>31</v>
      </c>
      <c r="B38" s="14" t="s">
        <v>985</v>
      </c>
      <c r="C38" s="6" t="s">
        <v>1048</v>
      </c>
    </row>
    <row r="39" spans="1:3" s="8" customFormat="1" ht="27" customHeight="1">
      <c r="A39" s="13">
        <f t="shared" si="0"/>
        <v>32</v>
      </c>
      <c r="B39" s="14" t="s">
        <v>986</v>
      </c>
      <c r="C39" s="6" t="s">
        <v>1049</v>
      </c>
    </row>
    <row r="40" spans="1:3" s="8" customFormat="1" ht="27" customHeight="1">
      <c r="A40" s="13">
        <f t="shared" si="0"/>
        <v>33</v>
      </c>
      <c r="B40" s="14" t="s">
        <v>987</v>
      </c>
      <c r="C40" s="6" t="s">
        <v>1050</v>
      </c>
    </row>
    <row r="41" spans="1:3" s="8" customFormat="1" ht="27" customHeight="1">
      <c r="A41" s="13">
        <f t="shared" si="0"/>
        <v>34</v>
      </c>
      <c r="B41" s="14" t="s">
        <v>988</v>
      </c>
      <c r="C41" s="6" t="s">
        <v>1051</v>
      </c>
    </row>
    <row r="42" spans="1:3" s="8" customFormat="1" ht="27" customHeight="1">
      <c r="A42" s="13">
        <f t="shared" si="0"/>
        <v>35</v>
      </c>
      <c r="B42" s="14" t="s">
        <v>989</v>
      </c>
      <c r="C42" s="6" t="s">
        <v>1052</v>
      </c>
    </row>
    <row r="43" spans="1:3" s="8" customFormat="1" ht="27" customHeight="1">
      <c r="A43" s="13">
        <f t="shared" si="0"/>
        <v>36</v>
      </c>
      <c r="B43" s="14" t="s">
        <v>990</v>
      </c>
      <c r="C43" s="6" t="s">
        <v>1053</v>
      </c>
    </row>
    <row r="44" spans="1:3" s="8" customFormat="1" ht="27" customHeight="1">
      <c r="A44" s="13">
        <f t="shared" si="0"/>
        <v>37</v>
      </c>
      <c r="B44" s="14" t="s">
        <v>991</v>
      </c>
      <c r="C44" s="6" t="s">
        <v>1054</v>
      </c>
    </row>
    <row r="45" spans="1:3" s="8" customFormat="1" ht="27" customHeight="1">
      <c r="A45" s="13">
        <f t="shared" si="0"/>
        <v>38</v>
      </c>
      <c r="B45" s="14" t="s">
        <v>992</v>
      </c>
      <c r="C45" s="6" t="s">
        <v>1055</v>
      </c>
    </row>
    <row r="46" spans="1:3" s="8" customFormat="1" ht="27" customHeight="1">
      <c r="A46" s="13">
        <f t="shared" si="0"/>
        <v>39</v>
      </c>
      <c r="B46" s="14" t="s">
        <v>993</v>
      </c>
      <c r="C46" s="6" t="s">
        <v>1056</v>
      </c>
    </row>
    <row r="47" spans="1:3" s="8" customFormat="1" ht="27" customHeight="1">
      <c r="A47" s="13">
        <f t="shared" si="0"/>
        <v>40</v>
      </c>
      <c r="B47" s="14" t="s">
        <v>994</v>
      </c>
      <c r="C47" s="6" t="s">
        <v>1057</v>
      </c>
    </row>
    <row r="48" spans="1:3" s="8" customFormat="1" ht="27" customHeight="1">
      <c r="A48" s="13">
        <f t="shared" si="0"/>
        <v>41</v>
      </c>
      <c r="B48" s="14" t="s">
        <v>995</v>
      </c>
      <c r="C48" s="6" t="s">
        <v>1058</v>
      </c>
    </row>
    <row r="49" spans="1:3" s="8" customFormat="1" ht="27" customHeight="1">
      <c r="A49" s="13">
        <f t="shared" si="0"/>
        <v>42</v>
      </c>
      <c r="B49" s="14" t="s">
        <v>996</v>
      </c>
      <c r="C49" s="6" t="s">
        <v>1059</v>
      </c>
    </row>
    <row r="50" spans="1:3" s="8" customFormat="1" ht="27" customHeight="1">
      <c r="A50" s="13">
        <f t="shared" si="0"/>
        <v>43</v>
      </c>
      <c r="B50" s="14" t="s">
        <v>997</v>
      </c>
      <c r="C50" s="6" t="s">
        <v>1060</v>
      </c>
    </row>
    <row r="51" spans="1:3" s="8" customFormat="1" ht="27" customHeight="1">
      <c r="A51" s="13">
        <f t="shared" si="0"/>
        <v>44</v>
      </c>
      <c r="B51" s="14" t="s">
        <v>998</v>
      </c>
      <c r="C51" s="6" t="s">
        <v>1061</v>
      </c>
    </row>
    <row r="52" spans="1:3" s="8" customFormat="1" ht="27" customHeight="1">
      <c r="A52" s="13">
        <f t="shared" si="0"/>
        <v>45</v>
      </c>
      <c r="B52" s="14" t="s">
        <v>999</v>
      </c>
      <c r="C52" s="6" t="s">
        <v>1062</v>
      </c>
    </row>
    <row r="53" spans="1:3" s="8" customFormat="1" ht="27" customHeight="1">
      <c r="A53" s="13">
        <f t="shared" si="0"/>
        <v>46</v>
      </c>
      <c r="B53" s="14" t="s">
        <v>1000</v>
      </c>
      <c r="C53" s="6" t="s">
        <v>1063</v>
      </c>
    </row>
    <row r="54" spans="1:3" s="8" customFormat="1" ht="27" customHeight="1">
      <c r="A54" s="13">
        <f t="shared" si="0"/>
        <v>47</v>
      </c>
      <c r="B54" s="14" t="s">
        <v>1001</v>
      </c>
      <c r="C54" s="6" t="s">
        <v>1064</v>
      </c>
    </row>
    <row r="55" spans="1:3" s="8" customFormat="1" ht="27" customHeight="1">
      <c r="A55" s="13">
        <f t="shared" si="0"/>
        <v>48</v>
      </c>
      <c r="B55" s="14" t="s">
        <v>1002</v>
      </c>
      <c r="C55" s="6" t="s">
        <v>1065</v>
      </c>
    </row>
    <row r="56" spans="1:3" s="8" customFormat="1" ht="27" customHeight="1">
      <c r="A56" s="13">
        <f t="shared" si="0"/>
        <v>49</v>
      </c>
      <c r="B56" s="14" t="s">
        <v>1003</v>
      </c>
      <c r="C56" s="6" t="s">
        <v>1066</v>
      </c>
    </row>
    <row r="57" spans="1:3" s="8" customFormat="1" ht="27" customHeight="1">
      <c r="A57" s="13">
        <f t="shared" si="0"/>
        <v>50</v>
      </c>
      <c r="B57" s="14" t="s">
        <v>1004</v>
      </c>
      <c r="C57" s="6" t="s">
        <v>1067</v>
      </c>
    </row>
    <row r="58" spans="1:3" s="8" customFormat="1" ht="27" customHeight="1">
      <c r="A58" s="13">
        <f t="shared" si="0"/>
        <v>51</v>
      </c>
      <c r="B58" s="14" t="s">
        <v>1005</v>
      </c>
      <c r="C58" s="6" t="s">
        <v>1068</v>
      </c>
    </row>
    <row r="59" spans="1:3" s="8" customFormat="1" ht="27" customHeight="1">
      <c r="A59" s="13">
        <f t="shared" si="0"/>
        <v>52</v>
      </c>
      <c r="B59" s="14" t="s">
        <v>1006</v>
      </c>
      <c r="C59" s="6" t="s">
        <v>1069</v>
      </c>
    </row>
    <row r="60" spans="1:3" s="8" customFormat="1" ht="27" customHeight="1">
      <c r="A60" s="13">
        <f t="shared" si="0"/>
        <v>53</v>
      </c>
      <c r="B60" s="14" t="s">
        <v>1007</v>
      </c>
      <c r="C60" s="6" t="s">
        <v>1070</v>
      </c>
    </row>
    <row r="61" spans="1:3" s="8" customFormat="1" ht="27" customHeight="1">
      <c r="A61" s="13">
        <f t="shared" si="0"/>
        <v>54</v>
      </c>
      <c r="B61" s="14" t="s">
        <v>1008</v>
      </c>
      <c r="C61" s="6" t="s">
        <v>1071</v>
      </c>
    </row>
    <row r="62" spans="1:3" s="8" customFormat="1" ht="27" customHeight="1">
      <c r="A62" s="13">
        <f t="shared" si="0"/>
        <v>55</v>
      </c>
      <c r="B62" s="14" t="s">
        <v>1009</v>
      </c>
      <c r="C62" s="6" t="s">
        <v>1072</v>
      </c>
    </row>
    <row r="63" spans="1:3" s="8" customFormat="1" ht="27" customHeight="1">
      <c r="A63" s="13">
        <f t="shared" si="0"/>
        <v>56</v>
      </c>
      <c r="B63" s="14" t="s">
        <v>1010</v>
      </c>
      <c r="C63" s="6" t="s">
        <v>1073</v>
      </c>
    </row>
    <row r="64" spans="1:3" s="8" customFormat="1" ht="27" customHeight="1">
      <c r="A64" s="13">
        <f t="shared" si="0"/>
        <v>57</v>
      </c>
      <c r="B64" s="14" t="s">
        <v>1011</v>
      </c>
      <c r="C64" s="6" t="s">
        <v>1074</v>
      </c>
    </row>
    <row r="65" spans="1:3" s="8" customFormat="1" ht="27" customHeight="1">
      <c r="A65" s="13">
        <f t="shared" si="0"/>
        <v>58</v>
      </c>
      <c r="B65" s="14" t="s">
        <v>1012</v>
      </c>
      <c r="C65" s="6" t="s">
        <v>1075</v>
      </c>
    </row>
    <row r="66" spans="1:3" s="8" customFormat="1" ht="27" customHeight="1">
      <c r="A66" s="13">
        <f t="shared" si="0"/>
        <v>59</v>
      </c>
      <c r="B66" s="14" t="s">
        <v>1013</v>
      </c>
      <c r="C66" s="6" t="s">
        <v>1076</v>
      </c>
    </row>
    <row r="67" spans="1:3" s="8" customFormat="1" ht="27" customHeight="1">
      <c r="A67" s="13">
        <f t="shared" si="0"/>
        <v>60</v>
      </c>
      <c r="B67" s="14" t="s">
        <v>1014</v>
      </c>
      <c r="C67" s="6" t="s">
        <v>1077</v>
      </c>
    </row>
    <row r="68" spans="1:3" s="8" customFormat="1" ht="27" customHeight="1">
      <c r="A68" s="13">
        <f t="shared" si="0"/>
        <v>61</v>
      </c>
      <c r="B68" s="14" t="s">
        <v>1015</v>
      </c>
      <c r="C68" s="6" t="s">
        <v>1078</v>
      </c>
    </row>
    <row r="69" spans="1:3" s="8" customFormat="1" ht="27" customHeight="1">
      <c r="A69" s="13">
        <f t="shared" si="0"/>
        <v>62</v>
      </c>
      <c r="B69" s="14" t="s">
        <v>1016</v>
      </c>
      <c r="C69" s="6" t="s">
        <v>1079</v>
      </c>
    </row>
    <row r="70" spans="1:3" s="8" customFormat="1" ht="27" customHeight="1">
      <c r="A70" s="13">
        <f t="shared" si="0"/>
        <v>63</v>
      </c>
      <c r="B70" s="14" t="s">
        <v>1017</v>
      </c>
      <c r="C70" s="6" t="s">
        <v>1080</v>
      </c>
    </row>
    <row r="71" spans="1:3" s="8" customFormat="1" ht="27" customHeight="1">
      <c r="A71" s="13">
        <f t="shared" si="0"/>
        <v>64</v>
      </c>
      <c r="B71" s="14" t="s">
        <v>1018</v>
      </c>
      <c r="C71" s="6" t="s">
        <v>1081</v>
      </c>
    </row>
    <row r="72" spans="1:3" s="8" customFormat="1" ht="27" customHeight="1">
      <c r="A72" s="13">
        <f t="shared" si="0"/>
        <v>65</v>
      </c>
      <c r="B72" s="14" t="s">
        <v>1019</v>
      </c>
      <c r="C72" s="6" t="s">
        <v>1082</v>
      </c>
    </row>
    <row r="73" spans="1:3" s="8" customFormat="1" ht="27" customHeight="1">
      <c r="A73" s="13">
        <f t="shared" si="0"/>
        <v>66</v>
      </c>
      <c r="B73" s="14" t="s">
        <v>1020</v>
      </c>
      <c r="C73" s="6" t="s">
        <v>1083</v>
      </c>
    </row>
    <row r="74" spans="1:3" s="8" customFormat="1" ht="27" customHeight="1">
      <c r="A74" s="13">
        <f t="shared" ref="A74:A81" si="1">A73+1</f>
        <v>67</v>
      </c>
      <c r="B74" s="14" t="s">
        <v>1021</v>
      </c>
      <c r="C74" s="6" t="s">
        <v>1084</v>
      </c>
    </row>
    <row r="75" spans="1:3" s="8" customFormat="1" ht="27" customHeight="1">
      <c r="A75" s="13">
        <f t="shared" si="1"/>
        <v>68</v>
      </c>
      <c r="B75" s="14" t="s">
        <v>1022</v>
      </c>
      <c r="C75" s="6" t="s">
        <v>1085</v>
      </c>
    </row>
    <row r="76" spans="1:3" s="8" customFormat="1" ht="27" customHeight="1">
      <c r="A76" s="13">
        <f t="shared" si="1"/>
        <v>69</v>
      </c>
      <c r="B76" s="14" t="s">
        <v>1023</v>
      </c>
      <c r="C76" s="6" t="s">
        <v>1086</v>
      </c>
    </row>
    <row r="77" spans="1:3" s="8" customFormat="1" ht="27" customHeight="1">
      <c r="A77" s="13">
        <f t="shared" si="1"/>
        <v>70</v>
      </c>
      <c r="B77" s="14" t="s">
        <v>1024</v>
      </c>
      <c r="C77" s="6" t="s">
        <v>1087</v>
      </c>
    </row>
    <row r="78" spans="1:3" s="8" customFormat="1" ht="27" customHeight="1">
      <c r="A78" s="13">
        <f t="shared" si="1"/>
        <v>71</v>
      </c>
      <c r="B78" s="14" t="s">
        <v>1025</v>
      </c>
      <c r="C78" s="6" t="s">
        <v>1088</v>
      </c>
    </row>
    <row r="79" spans="1:3" s="8" customFormat="1" ht="27" customHeight="1">
      <c r="A79" s="13">
        <f t="shared" si="1"/>
        <v>72</v>
      </c>
      <c r="B79" s="14" t="s">
        <v>1026</v>
      </c>
      <c r="C79" s="6" t="s">
        <v>1089</v>
      </c>
    </row>
    <row r="80" spans="1:3" s="8" customFormat="1" ht="27" customHeight="1">
      <c r="A80" s="13">
        <f t="shared" si="1"/>
        <v>73</v>
      </c>
      <c r="B80" s="14" t="s">
        <v>1027</v>
      </c>
      <c r="C80" s="6" t="s">
        <v>1090</v>
      </c>
    </row>
    <row r="81" spans="1:3" s="8" customFormat="1" ht="27" customHeight="1">
      <c r="A81" s="13">
        <f t="shared" si="1"/>
        <v>74</v>
      </c>
      <c r="B81" s="14" t="s">
        <v>1028</v>
      </c>
      <c r="C81" s="6" t="s">
        <v>1091</v>
      </c>
    </row>
    <row r="82" spans="1:3" s="8" customFormat="1" ht="27" customHeight="1">
      <c r="A82" s="9" t="s">
        <v>42</v>
      </c>
      <c r="B82" s="10" t="s">
        <v>1092</v>
      </c>
      <c r="C82" s="6"/>
    </row>
    <row r="83" spans="1:3" s="8" customFormat="1" ht="27" customHeight="1">
      <c r="A83" s="13">
        <v>1</v>
      </c>
      <c r="B83" s="14" t="s">
        <v>1093</v>
      </c>
      <c r="C83" s="6" t="s">
        <v>1124</v>
      </c>
    </row>
    <row r="84" spans="1:3" s="8" customFormat="1" ht="27" customHeight="1">
      <c r="A84" s="13">
        <v>2</v>
      </c>
      <c r="B84" s="14" t="s">
        <v>1094</v>
      </c>
      <c r="C84" s="6" t="s">
        <v>1125</v>
      </c>
    </row>
    <row r="85" spans="1:3" s="8" customFormat="1" ht="27" customHeight="1">
      <c r="A85" s="13">
        <v>3</v>
      </c>
      <c r="B85" s="14" t="s">
        <v>1095</v>
      </c>
      <c r="C85" s="6" t="s">
        <v>1126</v>
      </c>
    </row>
    <row r="86" spans="1:3" s="8" customFormat="1" ht="27" customHeight="1">
      <c r="A86" s="13">
        <v>4</v>
      </c>
      <c r="B86" s="14" t="s">
        <v>1096</v>
      </c>
      <c r="C86" s="6" t="s">
        <v>1127</v>
      </c>
    </row>
    <row r="87" spans="1:3" s="8" customFormat="1" ht="27" customHeight="1">
      <c r="A87" s="13">
        <v>5</v>
      </c>
      <c r="B87" s="14" t="s">
        <v>1097</v>
      </c>
      <c r="C87" s="6" t="s">
        <v>1128</v>
      </c>
    </row>
    <row r="88" spans="1:3" s="8" customFormat="1" ht="27" customHeight="1">
      <c r="A88" s="13">
        <v>6</v>
      </c>
      <c r="B88" s="14" t="s">
        <v>1098</v>
      </c>
      <c r="C88" s="6" t="s">
        <v>1129</v>
      </c>
    </row>
    <row r="89" spans="1:3" s="8" customFormat="1" ht="27" customHeight="1">
      <c r="A89" s="13">
        <v>7</v>
      </c>
      <c r="B89" s="14" t="s">
        <v>1099</v>
      </c>
      <c r="C89" s="6" t="s">
        <v>1130</v>
      </c>
    </row>
    <row r="90" spans="1:3" s="8" customFormat="1" ht="27" customHeight="1">
      <c r="A90" s="13">
        <v>8</v>
      </c>
      <c r="B90" s="14" t="s">
        <v>1100</v>
      </c>
      <c r="C90" s="6" t="s">
        <v>1131</v>
      </c>
    </row>
    <row r="91" spans="1:3" s="8" customFormat="1" ht="27" customHeight="1">
      <c r="A91" s="13">
        <v>9</v>
      </c>
      <c r="B91" s="14" t="s">
        <v>1101</v>
      </c>
      <c r="C91" s="6" t="s">
        <v>1132</v>
      </c>
    </row>
    <row r="92" spans="1:3" s="8" customFormat="1" ht="27" customHeight="1">
      <c r="A92" s="13">
        <v>10</v>
      </c>
      <c r="B92" s="14" t="s">
        <v>1102</v>
      </c>
      <c r="C92" s="6" t="s">
        <v>943</v>
      </c>
    </row>
    <row r="93" spans="1:3" s="8" customFormat="1" ht="27" customHeight="1">
      <c r="A93" s="13">
        <v>11</v>
      </c>
      <c r="B93" s="14" t="s">
        <v>1103</v>
      </c>
      <c r="C93" s="6" t="s">
        <v>944</v>
      </c>
    </row>
    <row r="94" spans="1:3" s="8" customFormat="1" ht="27" customHeight="1">
      <c r="A94" s="13">
        <v>12</v>
      </c>
      <c r="B94" s="14" t="s">
        <v>1104</v>
      </c>
      <c r="C94" s="6" t="s">
        <v>1029</v>
      </c>
    </row>
    <row r="95" spans="1:3" s="8" customFormat="1" ht="27" customHeight="1">
      <c r="A95" s="13">
        <v>13</v>
      </c>
      <c r="B95" s="16" t="s">
        <v>1116</v>
      </c>
      <c r="C95" s="6" t="s">
        <v>1030</v>
      </c>
    </row>
    <row r="96" spans="1:3" s="8" customFormat="1" ht="27" customHeight="1">
      <c r="A96" s="13">
        <v>14</v>
      </c>
      <c r="B96" s="16" t="s">
        <v>1117</v>
      </c>
      <c r="C96" s="6" t="s">
        <v>1031</v>
      </c>
    </row>
    <row r="97" spans="1:3" s="8" customFormat="1" ht="27" customHeight="1">
      <c r="A97" s="13">
        <v>15</v>
      </c>
      <c r="B97" s="16" t="s">
        <v>1118</v>
      </c>
      <c r="C97" s="6" t="s">
        <v>1032</v>
      </c>
    </row>
    <row r="98" spans="1:3" s="8" customFormat="1" ht="27" customHeight="1">
      <c r="A98" s="13">
        <v>16</v>
      </c>
      <c r="B98" s="16" t="s">
        <v>1119</v>
      </c>
      <c r="C98" s="6" t="s">
        <v>1033</v>
      </c>
    </row>
    <row r="99" spans="1:3" s="8" customFormat="1" ht="27" customHeight="1">
      <c r="A99" s="13">
        <v>17</v>
      </c>
      <c r="B99" s="16" t="s">
        <v>1120</v>
      </c>
      <c r="C99" s="6" t="s">
        <v>1034</v>
      </c>
    </row>
    <row r="100" spans="1:3" s="8" customFormat="1" ht="27" customHeight="1">
      <c r="A100" s="13">
        <v>18</v>
      </c>
      <c r="B100" s="16" t="s">
        <v>1121</v>
      </c>
      <c r="C100" s="6" t="s">
        <v>1035</v>
      </c>
    </row>
    <row r="101" spans="1:3" s="8" customFormat="1" ht="27" customHeight="1">
      <c r="A101" s="13">
        <v>19</v>
      </c>
      <c r="B101" s="7" t="s">
        <v>1105</v>
      </c>
      <c r="C101" s="6" t="s">
        <v>1036</v>
      </c>
    </row>
    <row r="102" spans="1:3" s="8" customFormat="1" ht="27" customHeight="1">
      <c r="A102" s="13">
        <v>20</v>
      </c>
      <c r="B102" s="7" t="s">
        <v>1106</v>
      </c>
      <c r="C102" s="6" t="s">
        <v>1037</v>
      </c>
    </row>
    <row r="103" spans="1:3" s="8" customFormat="1" ht="27" customHeight="1">
      <c r="A103" s="13">
        <v>21</v>
      </c>
      <c r="B103" s="7" t="s">
        <v>1107</v>
      </c>
      <c r="C103" s="6" t="s">
        <v>1038</v>
      </c>
    </row>
    <row r="104" spans="1:3" s="8" customFormat="1" ht="27" customHeight="1">
      <c r="A104" s="13">
        <v>22</v>
      </c>
      <c r="B104" s="7" t="s">
        <v>1108</v>
      </c>
      <c r="C104" s="6" t="s">
        <v>1039</v>
      </c>
    </row>
    <row r="105" spans="1:3" s="8" customFormat="1" ht="27" customHeight="1">
      <c r="A105" s="13">
        <v>23</v>
      </c>
      <c r="B105" s="7" t="s">
        <v>1109</v>
      </c>
      <c r="C105" s="6" t="s">
        <v>1040</v>
      </c>
    </row>
    <row r="106" spans="1:3" s="8" customFormat="1" ht="27" customHeight="1">
      <c r="A106" s="13">
        <v>24</v>
      </c>
      <c r="B106" s="7" t="s">
        <v>1110</v>
      </c>
      <c r="C106" s="6" t="s">
        <v>1041</v>
      </c>
    </row>
    <row r="107" spans="1:3" s="8" customFormat="1" ht="27" customHeight="1">
      <c r="A107" s="13">
        <v>25</v>
      </c>
      <c r="B107" s="7" t="s">
        <v>1111</v>
      </c>
      <c r="C107" s="6" t="s">
        <v>1042</v>
      </c>
    </row>
    <row r="108" spans="1:3" s="8" customFormat="1" ht="27" customHeight="1">
      <c r="A108" s="13">
        <v>26</v>
      </c>
      <c r="B108" s="7" t="s">
        <v>945</v>
      </c>
      <c r="C108" s="6" t="s">
        <v>1043</v>
      </c>
    </row>
    <row r="109" spans="1:3" s="8" customFormat="1" ht="27" customHeight="1">
      <c r="A109" s="13">
        <v>27</v>
      </c>
      <c r="B109" s="7" t="s">
        <v>946</v>
      </c>
      <c r="C109" s="6" t="s">
        <v>1044</v>
      </c>
    </row>
    <row r="110" spans="1:3" s="8" customFormat="1" ht="27" customHeight="1">
      <c r="A110" s="13">
        <v>28</v>
      </c>
      <c r="B110" s="7" t="s">
        <v>947</v>
      </c>
      <c r="C110" s="6" t="s">
        <v>1045</v>
      </c>
    </row>
    <row r="111" spans="1:3" s="8" customFormat="1" ht="27" customHeight="1">
      <c r="A111" s="13">
        <v>29</v>
      </c>
      <c r="B111" s="7" t="s">
        <v>1112</v>
      </c>
      <c r="C111" s="6" t="s">
        <v>1046</v>
      </c>
    </row>
    <row r="112" spans="1:3" s="8" customFormat="1" ht="27" customHeight="1">
      <c r="A112" s="13">
        <v>30</v>
      </c>
      <c r="B112" s="7" t="s">
        <v>1113</v>
      </c>
      <c r="C112" s="6" t="s">
        <v>1047</v>
      </c>
    </row>
    <row r="113" spans="1:3" s="8" customFormat="1" ht="27" customHeight="1">
      <c r="A113" s="13">
        <v>31</v>
      </c>
      <c r="B113" s="7" t="s">
        <v>1114</v>
      </c>
      <c r="C113" s="6" t="s">
        <v>1048</v>
      </c>
    </row>
    <row r="114" spans="1:3" s="8" customFormat="1" ht="27" customHeight="1">
      <c r="A114" s="13">
        <v>32</v>
      </c>
      <c r="B114" s="7" t="s">
        <v>1115</v>
      </c>
      <c r="C114" s="6" t="s">
        <v>1049</v>
      </c>
    </row>
    <row r="115" spans="1:3" s="8" customFormat="1" ht="27" customHeight="1">
      <c r="A115" s="13">
        <v>33</v>
      </c>
      <c r="B115" s="16" t="s">
        <v>1122</v>
      </c>
      <c r="C115" s="6" t="s">
        <v>1050</v>
      </c>
    </row>
    <row r="116" spans="1:3" s="8" customFormat="1" ht="27" customHeight="1">
      <c r="A116" s="13">
        <v>34</v>
      </c>
      <c r="B116" s="16" t="s">
        <v>1123</v>
      </c>
      <c r="C116" s="6" t="s">
        <v>1051</v>
      </c>
    </row>
    <row r="117" spans="1:3" s="8" customFormat="1" ht="27" customHeight="1">
      <c r="A117" s="9" t="s">
        <v>85</v>
      </c>
      <c r="B117" s="10" t="s">
        <v>1133</v>
      </c>
      <c r="C117" s="6"/>
    </row>
    <row r="118" spans="1:3" s="8" customFormat="1" ht="27" customHeight="1">
      <c r="A118" s="13">
        <v>1</v>
      </c>
      <c r="B118" s="7" t="s">
        <v>1134</v>
      </c>
      <c r="C118" s="6" t="s">
        <v>1135</v>
      </c>
    </row>
    <row r="119" spans="1:3" s="8" customFormat="1" ht="27" customHeight="1">
      <c r="A119" s="13">
        <v>2</v>
      </c>
      <c r="B119" s="7" t="s">
        <v>1134</v>
      </c>
      <c r="C119" s="6" t="s">
        <v>1136</v>
      </c>
    </row>
    <row r="120" spans="1:3" s="8" customFormat="1" ht="27" customHeight="1">
      <c r="A120" s="13">
        <v>3</v>
      </c>
      <c r="B120" s="7" t="s">
        <v>1137</v>
      </c>
      <c r="C120" s="6" t="s">
        <v>1135</v>
      </c>
    </row>
    <row r="121" spans="1:3" s="8" customFormat="1" ht="27" customHeight="1">
      <c r="A121" s="13">
        <v>4</v>
      </c>
      <c r="B121" s="7" t="s">
        <v>1137</v>
      </c>
      <c r="C121" s="6" t="s">
        <v>1136</v>
      </c>
    </row>
    <row r="122" spans="1:3" s="8" customFormat="1" ht="27" customHeight="1">
      <c r="A122" s="13">
        <v>5</v>
      </c>
      <c r="B122" s="7" t="s">
        <v>1139</v>
      </c>
      <c r="C122" s="6" t="s">
        <v>24</v>
      </c>
    </row>
    <row r="123" spans="1:3" s="8" customFormat="1" ht="27" customHeight="1">
      <c r="A123" s="13">
        <v>6</v>
      </c>
      <c r="B123" s="7" t="s">
        <v>1105</v>
      </c>
      <c r="C123" s="6" t="s">
        <v>1138</v>
      </c>
    </row>
    <row r="124" spans="1:3" s="8" customFormat="1" ht="27" customHeight="1">
      <c r="A124" s="13">
        <v>7</v>
      </c>
      <c r="B124" s="7" t="s">
        <v>1140</v>
      </c>
      <c r="C124" s="6" t="s">
        <v>1142</v>
      </c>
    </row>
    <row r="125" spans="1:3" s="8" customFormat="1" ht="27" customHeight="1">
      <c r="A125" s="13">
        <v>8</v>
      </c>
      <c r="B125" s="7" t="s">
        <v>1141</v>
      </c>
      <c r="C125" s="6" t="s">
        <v>1143</v>
      </c>
    </row>
    <row r="126" spans="1:3" s="8" customFormat="1" ht="27" customHeight="1">
      <c r="A126" s="13">
        <v>9</v>
      </c>
      <c r="B126" s="7" t="s">
        <v>1144</v>
      </c>
      <c r="C126" s="6" t="s">
        <v>1145</v>
      </c>
    </row>
    <row r="127" spans="1:3" s="8" customFormat="1" ht="27" customHeight="1">
      <c r="A127" s="13">
        <v>10</v>
      </c>
      <c r="B127" s="7" t="s">
        <v>1146</v>
      </c>
      <c r="C127" s="6" t="s">
        <v>1147</v>
      </c>
    </row>
    <row r="128" spans="1:3" s="8" customFormat="1" ht="27" customHeight="1">
      <c r="A128" s="13">
        <v>11</v>
      </c>
      <c r="B128" s="7" t="s">
        <v>1148</v>
      </c>
      <c r="C128" s="6" t="s">
        <v>1149</v>
      </c>
    </row>
    <row r="129" spans="1:7" s="8" customFormat="1" ht="27" customHeight="1">
      <c r="A129" s="13">
        <v>12</v>
      </c>
      <c r="B129" s="7" t="s">
        <v>1111</v>
      </c>
      <c r="C129" s="6" t="s">
        <v>1150</v>
      </c>
    </row>
    <row r="130" spans="1:7" s="8" customFormat="1" ht="27" customHeight="1">
      <c r="A130" s="13">
        <v>13</v>
      </c>
      <c r="B130" s="7" t="s">
        <v>1151</v>
      </c>
      <c r="C130" s="6" t="s">
        <v>1154</v>
      </c>
    </row>
    <row r="131" spans="1:7" s="8" customFormat="1" ht="27" customHeight="1">
      <c r="A131" s="13">
        <v>14</v>
      </c>
      <c r="B131" s="7" t="s">
        <v>1152</v>
      </c>
      <c r="C131" s="6" t="s">
        <v>1153</v>
      </c>
    </row>
    <row r="132" spans="1:7" s="8" customFormat="1" ht="27" customHeight="1">
      <c r="A132" s="13">
        <v>15</v>
      </c>
      <c r="B132" s="7" t="s">
        <v>1155</v>
      </c>
      <c r="C132" s="6" t="s">
        <v>1156</v>
      </c>
    </row>
    <row r="133" spans="1:7" s="8" customFormat="1" ht="27" customHeight="1">
      <c r="A133" s="13">
        <v>16</v>
      </c>
      <c r="B133" s="7" t="s">
        <v>1157</v>
      </c>
      <c r="C133" s="6" t="s">
        <v>1158</v>
      </c>
    </row>
    <row r="134" spans="1:7" s="8" customFormat="1" ht="27" customHeight="1">
      <c r="A134" s="13">
        <v>17</v>
      </c>
      <c r="B134" s="7" t="s">
        <v>1159</v>
      </c>
      <c r="C134" s="6" t="s">
        <v>1160</v>
      </c>
    </row>
    <row r="135" spans="1:7" s="8" customFormat="1" ht="27" customHeight="1">
      <c r="A135" s="13">
        <v>18</v>
      </c>
      <c r="B135" s="7" t="s">
        <v>1161</v>
      </c>
      <c r="C135" s="6" t="s">
        <v>1162</v>
      </c>
    </row>
    <row r="136" spans="1:7" s="8" customFormat="1" ht="27" customHeight="1">
      <c r="A136" s="13">
        <v>19</v>
      </c>
      <c r="B136" s="7" t="s">
        <v>1163</v>
      </c>
      <c r="C136" s="6" t="s">
        <v>1164</v>
      </c>
    </row>
    <row r="137" spans="1:7" s="8" customFormat="1" ht="27" customHeight="1">
      <c r="A137" s="13">
        <v>20</v>
      </c>
      <c r="B137" s="7" t="s">
        <v>1170</v>
      </c>
      <c r="C137" s="6" t="s">
        <v>1165</v>
      </c>
    </row>
    <row r="138" spans="1:7" s="8" customFormat="1" ht="27" customHeight="1">
      <c r="A138" s="13">
        <v>21</v>
      </c>
      <c r="B138" s="7" t="s">
        <v>1211</v>
      </c>
      <c r="C138" s="6" t="s">
        <v>1166</v>
      </c>
    </row>
    <row r="139" spans="1:7" s="8" customFormat="1" ht="27" customHeight="1">
      <c r="A139" s="13">
        <v>22</v>
      </c>
      <c r="B139" s="7" t="s">
        <v>1212</v>
      </c>
      <c r="C139" s="6" t="s">
        <v>1167</v>
      </c>
    </row>
    <row r="140" spans="1:7" s="8" customFormat="1" ht="27" customHeight="1">
      <c r="A140" s="13">
        <v>23</v>
      </c>
      <c r="B140" s="7" t="s">
        <v>1171</v>
      </c>
      <c r="C140" s="6" t="s">
        <v>1168</v>
      </c>
    </row>
    <row r="141" spans="1:7" s="8" customFormat="1" ht="27" customHeight="1">
      <c r="A141" s="13">
        <v>24</v>
      </c>
      <c r="B141" s="7" t="s">
        <v>1172</v>
      </c>
      <c r="C141" s="6" t="s">
        <v>1169</v>
      </c>
    </row>
    <row r="142" spans="1:7" s="8" customFormat="1" ht="27" customHeight="1">
      <c r="A142" s="13">
        <v>25</v>
      </c>
      <c r="B142" s="7" t="s">
        <v>1173</v>
      </c>
      <c r="C142" s="6" t="s">
        <v>1176</v>
      </c>
    </row>
    <row r="143" spans="1:7" s="8" customFormat="1" ht="27" customHeight="1">
      <c r="A143" s="13">
        <v>26</v>
      </c>
      <c r="B143" s="7" t="s">
        <v>1174</v>
      </c>
      <c r="C143" s="6" t="s">
        <v>1175</v>
      </c>
    </row>
    <row r="144" spans="1:7" s="8" customFormat="1" ht="27" customHeight="1">
      <c r="A144" s="13">
        <v>27</v>
      </c>
      <c r="B144" s="16" t="s">
        <v>1177</v>
      </c>
      <c r="C144" s="6" t="s">
        <v>1179</v>
      </c>
      <c r="G144" s="18"/>
    </row>
    <row r="145" spans="1:7" s="8" customFormat="1" ht="27" customHeight="1">
      <c r="A145" s="13">
        <v>28</v>
      </c>
      <c r="B145" s="16" t="s">
        <v>1178</v>
      </c>
      <c r="C145" s="6" t="s">
        <v>1180</v>
      </c>
      <c r="G145" s="19"/>
    </row>
    <row r="146" spans="1:7" s="8" customFormat="1" ht="27" customHeight="1">
      <c r="A146" s="13">
        <v>29</v>
      </c>
      <c r="B146" s="16" t="s">
        <v>1122</v>
      </c>
      <c r="C146" s="6"/>
    </row>
    <row r="147" spans="1:7" s="8" customFormat="1" ht="27" customHeight="1">
      <c r="A147" s="13">
        <v>30</v>
      </c>
      <c r="B147" s="16" t="s">
        <v>1123</v>
      </c>
      <c r="C147" s="6"/>
    </row>
    <row r="148" spans="1:7" s="8" customFormat="1" ht="27" customHeight="1">
      <c r="A148" s="9" t="s">
        <v>86</v>
      </c>
      <c r="B148" s="10" t="s">
        <v>1181</v>
      </c>
      <c r="C148" s="6"/>
    </row>
    <row r="149" spans="1:7" s="8" customFormat="1" ht="27" customHeight="1">
      <c r="A149" s="13">
        <v>1</v>
      </c>
      <c r="B149" s="7" t="s">
        <v>1182</v>
      </c>
      <c r="C149" s="6" t="s">
        <v>1183</v>
      </c>
    </row>
    <row r="150" spans="1:7" s="8" customFormat="1" ht="27" customHeight="1">
      <c r="A150" s="13">
        <v>2</v>
      </c>
      <c r="B150" s="7" t="s">
        <v>1184</v>
      </c>
      <c r="C150" s="6" t="s">
        <v>1185</v>
      </c>
    </row>
    <row r="151" spans="1:7" s="8" customFormat="1" ht="27" customHeight="1">
      <c r="A151" s="13">
        <v>3</v>
      </c>
      <c r="B151" s="7" t="s">
        <v>1186</v>
      </c>
      <c r="C151" s="6" t="s">
        <v>1187</v>
      </c>
    </row>
    <row r="152" spans="1:7" s="8" customFormat="1" ht="27" customHeight="1">
      <c r="A152" s="13">
        <v>4</v>
      </c>
      <c r="B152" s="7" t="s">
        <v>1188</v>
      </c>
      <c r="C152" s="6" t="s">
        <v>1189</v>
      </c>
    </row>
    <row r="153" spans="1:7" s="8" customFormat="1" ht="27" customHeight="1">
      <c r="A153" s="13">
        <v>5</v>
      </c>
      <c r="B153" s="16" t="s">
        <v>1178</v>
      </c>
      <c r="C153" s="6" t="s">
        <v>1180</v>
      </c>
    </row>
    <row r="154" spans="1:7" s="8" customFormat="1" ht="27" customHeight="1">
      <c r="A154" s="13">
        <v>6</v>
      </c>
      <c r="B154" s="16" t="s">
        <v>1205</v>
      </c>
      <c r="C154" s="17" t="s">
        <v>1206</v>
      </c>
    </row>
    <row r="155" spans="1:7" s="8" customFormat="1" ht="27" customHeight="1">
      <c r="A155" s="13">
        <v>7</v>
      </c>
      <c r="B155" s="16" t="s">
        <v>1205</v>
      </c>
      <c r="C155" s="17" t="s">
        <v>1207</v>
      </c>
    </row>
    <row r="156" spans="1:7" s="8" customFormat="1" ht="27" customHeight="1">
      <c r="A156" s="13">
        <v>8</v>
      </c>
      <c r="B156" s="16" t="s">
        <v>1205</v>
      </c>
      <c r="C156" s="17" t="s">
        <v>1208</v>
      </c>
    </row>
    <row r="157" spans="1:7" s="8" customFormat="1" ht="27" customHeight="1">
      <c r="A157" s="13">
        <v>9</v>
      </c>
      <c r="B157" s="16" t="s">
        <v>1209</v>
      </c>
      <c r="C157" s="17" t="s">
        <v>1210</v>
      </c>
    </row>
    <row r="158" spans="1:7" s="8" customFormat="1" ht="27" customHeight="1">
      <c r="A158" s="13">
        <v>10</v>
      </c>
      <c r="B158" s="7" t="s">
        <v>1111</v>
      </c>
      <c r="C158" s="6" t="s">
        <v>1150</v>
      </c>
    </row>
    <row r="159" spans="1:7" s="8" customFormat="1" ht="27" customHeight="1">
      <c r="A159" s="13">
        <v>11</v>
      </c>
      <c r="B159" s="7" t="s">
        <v>1190</v>
      </c>
      <c r="C159" s="6" t="s">
        <v>1149</v>
      </c>
    </row>
    <row r="160" spans="1:7" s="8" customFormat="1" ht="27" customHeight="1">
      <c r="A160" s="13">
        <v>12</v>
      </c>
      <c r="B160" s="7" t="s">
        <v>1191</v>
      </c>
      <c r="C160" s="6" t="s">
        <v>1192</v>
      </c>
    </row>
    <row r="161" spans="1:3" s="8" customFormat="1" ht="27" customHeight="1">
      <c r="A161" s="13">
        <v>13</v>
      </c>
      <c r="B161" s="7" t="s">
        <v>1193</v>
      </c>
      <c r="C161" s="6" t="s">
        <v>1194</v>
      </c>
    </row>
    <row r="162" spans="1:3" s="8" customFormat="1" ht="27" customHeight="1">
      <c r="A162" s="13">
        <v>14</v>
      </c>
      <c r="B162" s="7" t="s">
        <v>1195</v>
      </c>
      <c r="C162" s="6" t="s">
        <v>1196</v>
      </c>
    </row>
    <row r="163" spans="1:3" s="8" customFormat="1" ht="27" customHeight="1">
      <c r="A163" s="13">
        <v>15</v>
      </c>
      <c r="B163" s="7" t="s">
        <v>1197</v>
      </c>
      <c r="C163" s="6" t="s">
        <v>1198</v>
      </c>
    </row>
    <row r="164" spans="1:3" s="8" customFormat="1" ht="27" customHeight="1">
      <c r="A164" s="13">
        <v>16</v>
      </c>
      <c r="B164" s="7" t="s">
        <v>1199</v>
      </c>
      <c r="C164" s="6" t="s">
        <v>1200</v>
      </c>
    </row>
    <row r="165" spans="1:3" s="8" customFormat="1" ht="27" customHeight="1">
      <c r="A165" s="13">
        <v>17</v>
      </c>
      <c r="B165" s="7" t="s">
        <v>1201</v>
      </c>
      <c r="C165" s="6" t="s">
        <v>1202</v>
      </c>
    </row>
    <row r="166" spans="1:3" s="8" customFormat="1" ht="27" customHeight="1">
      <c r="A166" s="13">
        <v>18</v>
      </c>
      <c r="B166" s="7" t="s">
        <v>1203</v>
      </c>
      <c r="C166" s="6" t="s">
        <v>1204</v>
      </c>
    </row>
    <row r="167" spans="1:3" ht="27" customHeight="1">
      <c r="A167" s="11"/>
      <c r="C167" s="12"/>
    </row>
    <row r="168" spans="1:3" ht="27" customHeight="1">
      <c r="A168" s="11"/>
      <c r="C168" s="12"/>
    </row>
    <row r="169" spans="1:3" ht="27" customHeight="1">
      <c r="A169" s="11"/>
      <c r="C169" s="12"/>
    </row>
    <row r="170" spans="1:3" ht="27" customHeight="1">
      <c r="A170" s="11"/>
      <c r="C170" s="12"/>
    </row>
    <row r="171" spans="1:3" ht="27" customHeight="1">
      <c r="A171" s="11"/>
      <c r="C171" s="12"/>
    </row>
    <row r="172" spans="1:3" ht="27" customHeight="1">
      <c r="A172" s="11"/>
      <c r="C172" s="12"/>
    </row>
    <row r="173" spans="1:3" ht="27" customHeight="1">
      <c r="A173" s="11"/>
      <c r="C173" s="12"/>
    </row>
    <row r="174" spans="1:3" ht="27" customHeight="1">
      <c r="A174" s="11"/>
      <c r="C174" s="12"/>
    </row>
    <row r="175" spans="1:3" ht="27" customHeight="1">
      <c r="A175" s="11"/>
      <c r="C175" s="12"/>
    </row>
    <row r="176" spans="1:3" ht="27" customHeight="1">
      <c r="A176" s="11"/>
      <c r="C176" s="12"/>
    </row>
    <row r="177" spans="1:3" ht="27" customHeight="1">
      <c r="A177" s="11"/>
      <c r="C177" s="12"/>
    </row>
    <row r="178" spans="1:3" ht="27" customHeight="1">
      <c r="A178" s="11"/>
      <c r="C178" s="12"/>
    </row>
    <row r="179" spans="1:3" ht="27" customHeight="1">
      <c r="A179" s="11"/>
      <c r="C179" s="12"/>
    </row>
    <row r="180" spans="1:3" ht="27" customHeight="1">
      <c r="A180" s="11"/>
      <c r="C180" s="12"/>
    </row>
    <row r="181" spans="1:3" ht="27" customHeight="1">
      <c r="A181" s="11"/>
      <c r="C181" s="12"/>
    </row>
    <row r="182" spans="1:3" ht="27" customHeight="1">
      <c r="A182" s="11"/>
      <c r="C182" s="12"/>
    </row>
    <row r="183" spans="1:3" ht="27" customHeight="1">
      <c r="A183" s="11"/>
      <c r="C183" s="12"/>
    </row>
    <row r="184" spans="1:3" ht="27" customHeight="1">
      <c r="A184" s="11"/>
      <c r="C184" s="12"/>
    </row>
    <row r="185" spans="1:3" ht="27" customHeight="1">
      <c r="A185" s="11"/>
      <c r="C185" s="12"/>
    </row>
    <row r="186" spans="1:3" ht="27" customHeight="1">
      <c r="A186" s="11"/>
      <c r="C186" s="12"/>
    </row>
    <row r="187" spans="1:3" ht="27" customHeight="1">
      <c r="A187" s="11"/>
      <c r="C187" s="12"/>
    </row>
    <row r="188" spans="1:3" ht="27" customHeight="1">
      <c r="A188" s="11"/>
      <c r="C188" s="12"/>
    </row>
    <row r="189" spans="1:3" ht="27" customHeight="1">
      <c r="A189" s="11"/>
      <c r="C189" s="12"/>
    </row>
    <row r="190" spans="1:3" ht="27" customHeight="1">
      <c r="A190" s="12"/>
      <c r="B190" s="3"/>
      <c r="C190" s="12"/>
    </row>
  </sheetData>
  <mergeCells count="2">
    <mergeCell ref="A1:C1"/>
    <mergeCell ref="A2:C2"/>
  </mergeCells>
  <phoneticPr fontId="100" type="noConversion"/>
  <printOptions horizontalCentered="1"/>
  <pageMargins left="0.35" right="0.17" top="0.86" bottom="0.66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 filterMode="1">
    <tabColor rgb="FF0000CC"/>
    <pageSetUpPr fitToPage="1"/>
  </sheetPr>
  <dimension ref="A1:AB303"/>
  <sheetViews>
    <sheetView tabSelected="1" zoomScale="70" zoomScaleNormal="70" workbookViewId="0">
      <pane xSplit="4" ySplit="4" topLeftCell="I269" activePane="bottomRight" state="frozen"/>
      <selection activeCell="O28" sqref="O28"/>
      <selection pane="topRight" activeCell="O28" sqref="O28"/>
      <selection pane="bottomLeft" activeCell="O28" sqref="O28"/>
      <selection pane="bottomRight" activeCell="Y276" sqref="Y276"/>
    </sheetView>
  </sheetViews>
  <sheetFormatPr defaultColWidth="9.109375" defaultRowHeight="15.6" outlineLevelCol="1"/>
  <cols>
    <col min="1" max="1" width="9.5546875" style="157" customWidth="1"/>
    <col min="2" max="2" width="50.33203125" style="157" customWidth="1"/>
    <col min="3" max="3" width="16.109375" style="157" customWidth="1"/>
    <col min="4" max="4" width="9.88671875" style="157" customWidth="1"/>
    <col min="5" max="5" width="12.44140625" style="157" customWidth="1" outlineLevel="1"/>
    <col min="6" max="6" width="17.6640625" style="157" customWidth="1" outlineLevel="1"/>
    <col min="7" max="10" width="17" style="157" customWidth="1" outlineLevel="1"/>
    <col min="11" max="12" width="15.109375" style="157" customWidth="1" outlineLevel="1"/>
    <col min="13" max="17" width="12.109375" style="157" customWidth="1" outlineLevel="1"/>
    <col min="18" max="18" width="14.6640625" style="157" customWidth="1" outlineLevel="1"/>
    <col min="19" max="20" width="14.88671875" style="157" customWidth="1" outlineLevel="1"/>
    <col min="21" max="22" width="14" style="157" customWidth="1" outlineLevel="1"/>
    <col min="23" max="23" width="11.5546875" style="589" customWidth="1"/>
    <col min="24" max="24" width="11.6640625" style="589" customWidth="1"/>
    <col min="25" max="25" width="17.44140625" style="157" customWidth="1"/>
    <col min="26" max="26" width="11.5546875" style="157" bestFit="1" customWidth="1"/>
    <col min="27" max="27" width="8.109375" style="157" customWidth="1"/>
    <col min="28" max="28" width="13.33203125" style="157" customWidth="1"/>
    <col min="29" max="16384" width="9.109375" style="157"/>
  </cols>
  <sheetData>
    <row r="1" spans="1:28" ht="24" customHeight="1">
      <c r="A1" s="155" t="str">
        <f>+UPPER("Bảng 2.2: Bảng liệt kê khối lượng vật liệu- thiết bị đường dây trung áp xây dựng mới, cải tạo")</f>
        <v>BẢNG 2.2: BẢNG LIỆT KÊ KHỐI LƯỢNG VẬT LIỆU- THIẾT BỊ ĐƯỜNG DÂY TRUNG ÁP XÂY DỰNG MỚI, CẢI TẠO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569"/>
      <c r="X1" s="569"/>
    </row>
    <row r="2" spans="1:28" ht="24" customHeight="1">
      <c r="A2" s="158" t="s">
        <v>1273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570"/>
      <c r="X2" s="571"/>
    </row>
    <row r="3" spans="1:28" ht="16.5" customHeight="1">
      <c r="A3" s="160" t="s">
        <v>1</v>
      </c>
      <c r="B3" s="161" t="s">
        <v>297</v>
      </c>
      <c r="C3" s="161" t="s">
        <v>5</v>
      </c>
      <c r="D3" s="161" t="s">
        <v>298</v>
      </c>
      <c r="E3" s="503" t="s">
        <v>299</v>
      </c>
      <c r="F3" s="504"/>
      <c r="G3" s="504"/>
      <c r="H3" s="504"/>
      <c r="I3" s="504"/>
      <c r="J3" s="504"/>
      <c r="K3" s="504"/>
      <c r="L3" s="504"/>
      <c r="M3" s="504"/>
      <c r="N3" s="504"/>
      <c r="O3" s="504"/>
      <c r="P3" s="504"/>
      <c r="Q3" s="504"/>
      <c r="R3" s="504"/>
      <c r="S3" s="504"/>
      <c r="T3" s="504"/>
      <c r="U3" s="504"/>
      <c r="V3" s="504"/>
      <c r="W3" s="572"/>
      <c r="X3" s="573" t="s">
        <v>6</v>
      </c>
    </row>
    <row r="4" spans="1:28" s="165" customFormat="1" ht="55.5" customHeight="1">
      <c r="A4" s="162"/>
      <c r="B4" s="163" t="s">
        <v>7</v>
      </c>
      <c r="C4" s="163"/>
      <c r="D4" s="163" t="s">
        <v>300</v>
      </c>
      <c r="E4" s="164" t="s">
        <v>2145</v>
      </c>
      <c r="F4" s="164" t="s">
        <v>2320</v>
      </c>
      <c r="G4" s="164" t="s">
        <v>2334</v>
      </c>
      <c r="H4" s="164" t="s">
        <v>2533</v>
      </c>
      <c r="I4" s="164" t="s">
        <v>2376</v>
      </c>
      <c r="J4" s="164" t="s">
        <v>2426</v>
      </c>
      <c r="K4" s="164" t="s">
        <v>2149</v>
      </c>
      <c r="L4" s="164" t="s">
        <v>2588</v>
      </c>
      <c r="M4" s="164" t="s">
        <v>2150</v>
      </c>
      <c r="N4" s="164" t="s">
        <v>2151</v>
      </c>
      <c r="O4" s="164" t="s">
        <v>2152</v>
      </c>
      <c r="P4" s="164" t="s">
        <v>2153</v>
      </c>
      <c r="Q4" s="164" t="s">
        <v>2462</v>
      </c>
      <c r="R4" s="164" t="s">
        <v>2154</v>
      </c>
      <c r="S4" s="164" t="s">
        <v>2155</v>
      </c>
      <c r="T4" s="164" t="s">
        <v>2156</v>
      </c>
      <c r="U4" s="164" t="s">
        <v>2157</v>
      </c>
      <c r="V4" s="164" t="s">
        <v>2158</v>
      </c>
      <c r="W4" s="574" t="s">
        <v>301</v>
      </c>
      <c r="X4" s="575"/>
      <c r="Y4" s="165" t="s">
        <v>190</v>
      </c>
    </row>
    <row r="5" spans="1:28" ht="17.25" customHeight="1">
      <c r="A5" s="166" t="s">
        <v>255</v>
      </c>
      <c r="B5" s="167" t="s">
        <v>302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576"/>
      <c r="X5" s="576"/>
    </row>
    <row r="6" spans="1:28" ht="17.25" customHeight="1">
      <c r="A6" s="166" t="s">
        <v>255</v>
      </c>
      <c r="B6" s="167" t="s">
        <v>303</v>
      </c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576"/>
      <c r="X6" s="576"/>
      <c r="Z6" s="157">
        <v>3</v>
      </c>
    </row>
    <row r="7" spans="1:28">
      <c r="A7" s="168">
        <f>IF(W7=0,"ẩn",MAX($A$5:$A6)+1)</f>
        <v>1</v>
      </c>
      <c r="B7" s="169" t="s">
        <v>304</v>
      </c>
      <c r="C7" s="168" t="s">
        <v>23</v>
      </c>
      <c r="D7" s="168" t="s">
        <v>4</v>
      </c>
      <c r="E7" s="170">
        <f t="array" ref="E7">+SUM(IF(RIGHT(thaydayTA,LEN($C7))=$C7,--LEFT(thaydayTA,LEN(thaydayTA)-LEN($C7))))</f>
        <v>0</v>
      </c>
      <c r="F7" s="170">
        <f t="array" ref="F7">+SUM(IF(RIGHT(XDMTA5ABDEN39,LEN($C7))=$C7,--LEFT(XDMTA5ABDEN39,LEN(XDMTA5ABDEN39)-LEN($C7))))</f>
        <v>585</v>
      </c>
      <c r="G7" s="170">
        <f t="array" ref="G7">+SUM(IF(RIGHT(TA15DEN61,LEN($C7))=$C7,--LEFT(TA15DEN61,LEN(TA15DEN61)-LEN($C7))))</f>
        <v>355</v>
      </c>
      <c r="H7" s="170"/>
      <c r="I7" s="170"/>
      <c r="J7" s="170"/>
      <c r="K7" s="170">
        <f t="array" ref="K7">+SUM(IF(RIGHT(TBAT51NA,LEN($C7))=$C7,--LEFT(TBAT51NA,LEN(TBAT51NA)-LEN($C7))))</f>
        <v>455</v>
      </c>
      <c r="L7" s="170">
        <f t="array" ref="L7">+SUM(IF(RIGHT(TA63NA,LEN($C7))=$C7,--LEFT(TA63NA,LEN(TA63NA)-LEN($C7))))</f>
        <v>29</v>
      </c>
      <c r="M7" s="170">
        <f t="array" ref="M7">SUM(IF(RIGHT(TBAT218NA,LEN($C7))=$C7,--LEFT(TBAT218NA,LEN(TBAT218NA)-LEN($C7))))</f>
        <v>668</v>
      </c>
      <c r="N7" s="170">
        <f t="array" ref="N7">SUM(IF(RIGHT(TBAT22NA,LEN($C7))=$C7,--LEFT(TBAT22NA,LEN(TBAT22NA)-LEN($C7))))</f>
        <v>543</v>
      </c>
      <c r="O7" s="170">
        <f t="array" ref="O7">SUM(IF(RIGHT(TBAT24NA,LEN($C7))=$C7,--LEFT(TBAT24NA,LEN(TBAT24NA)-LEN($C7))))</f>
        <v>846</v>
      </c>
      <c r="P7" s="170">
        <f t="array" ref="P7">SUM(IF(RIGHT(TBAT9NA,LEN($C7))=$C7,--LEFT(TBAT9NA,LEN(TBAT9NA)-LEN($C7))))</f>
        <v>759</v>
      </c>
      <c r="Q7" s="170">
        <f t="array" ref="Q7">SUM(IF(RIGHT(TBAT60NA,LEN($C7))=$C7,--LEFT(TBAT60NA,LEN(TBAT60NA)-LEN($C7))))</f>
        <v>446</v>
      </c>
      <c r="R7" s="170">
        <f t="array" ref="R7">SUM(IF(RIGHT(TBAT164NA,LEN($C7))=$C7,--LEFT(TBAT164NA,LEN(TBAT164NA)-LEN($C7))))</f>
        <v>368</v>
      </c>
      <c r="S7" s="170">
        <f t="array" ref="S7">SUM(IF(RIGHT(TBAT52NA,LEN($C7))=$C7,--LEFT(TBAT52NA,LEN(TBAT52NA)-LEN($C7))))</f>
        <v>621</v>
      </c>
      <c r="T7" s="170">
        <f t="array" ref="T7">SUM(IF(RIGHT(TBAT301NA,LEN($C7))=$C7,--LEFT(TBAT301NA,LEN(TBAT301NA)-LEN($C7))))</f>
        <v>0</v>
      </c>
      <c r="U7" s="170">
        <f t="array" ref="U7">SUM(IF(RIGHT(TBAT46NA,LEN($C7))=$C7,--LEFT(TBAT46NA,LEN(TBAT46NA)-LEN($C7))))</f>
        <v>0</v>
      </c>
      <c r="V7" s="170">
        <f t="array" ref="V7">SUM(IF(RIGHT(TBAT378NA,LEN($C7))=$C7,--LEFT(TBAT378NA,LEN(TBAT378NA)-LEN($C7))))</f>
        <v>0</v>
      </c>
      <c r="W7" s="171">
        <f t="shared" ref="W7:W54" si="0">+SUM(E7:V7)</f>
        <v>5675</v>
      </c>
      <c r="X7" s="577"/>
      <c r="Y7" s="172">
        <f>W7</f>
        <v>5675</v>
      </c>
      <c r="Z7" s="173">
        <f>Y7</f>
        <v>5675</v>
      </c>
      <c r="AB7" s="174"/>
    </row>
    <row r="8" spans="1:28" hidden="1">
      <c r="A8" s="168" t="str">
        <f>IF(W8=0,"ẩn",MAX($A$5:$A7)+1)</f>
        <v>ẩn</v>
      </c>
      <c r="B8" s="169" t="s">
        <v>305</v>
      </c>
      <c r="C8" s="168" t="s">
        <v>306</v>
      </c>
      <c r="D8" s="168" t="s">
        <v>4</v>
      </c>
      <c r="E8" s="110">
        <f t="array" ref="E8">+SUM(IF(RIGHT(thaydayTA,LEN($C8))=$C8,--LEFT(thaydayTA,LEN(thaydayTA)-LEN($C8))))</f>
        <v>0</v>
      </c>
      <c r="F8" s="170">
        <f t="array" ref="F8">+SUM(IF(RIGHT(XDMTA5ABDEN39,LEN($C8))=$C8,--LEFT(XDMTA5ABDEN39,LEN(XDMTA5ABDEN39)-LEN($C8))))</f>
        <v>0</v>
      </c>
      <c r="G8" s="110">
        <f t="array" ref="G8">+SUM(IF(RIGHT(TA15DEN61,LEN($C8))=$C8,--LEFT(TA15DEN61,LEN(TA15DEN61)-LEN($C8))))</f>
        <v>0</v>
      </c>
      <c r="H8" s="110"/>
      <c r="I8" s="110"/>
      <c r="J8" s="110"/>
      <c r="K8" s="110">
        <f t="array" ref="K8">+SUM(IF(RIGHT(TBAT51NA,LEN($C8))=$C8,--LEFT(TBAT51NA,LEN(TBAT51NA)-LEN($C8))))</f>
        <v>0</v>
      </c>
      <c r="L8" s="110"/>
      <c r="M8" s="110">
        <f t="array" ref="M8">SUM(IF(RIGHT(TBAT218NA,LEN($C8))=$C8,--LEFT(TBAT218NA,LEN(TBAT218NA)-LEN($C8))))</f>
        <v>0</v>
      </c>
      <c r="N8" s="110">
        <f t="array" ref="N8">SUM(IF(RIGHT(TBAT22NA,LEN($C8))=$C8,--LEFT(TBAT22NA,LEN(TBAT22NA)-LEN($C8))))</f>
        <v>0</v>
      </c>
      <c r="O8" s="110">
        <f t="array" ref="O8">SUM(IF(RIGHT(TBAT24NA,LEN($C8))=$C8,--LEFT(TBAT24NA,LEN(TBAT24NA)-LEN($C8))))</f>
        <v>0</v>
      </c>
      <c r="P8" s="110">
        <f t="array" ref="P8">SUM(IF(RIGHT(TBAT9NA,LEN($C8))=$C8,--LEFT(TBAT9NA,LEN(TBAT9NA)-LEN($C8))))</f>
        <v>0</v>
      </c>
      <c r="Q8" s="110">
        <f t="array" ref="Q8">SUM(IF(RIGHT(TBAT60NA,LEN($C8))=$C8,--LEFT(TBAT60NA,LEN(TBAT60NA)-LEN($C8))))</f>
        <v>0</v>
      </c>
      <c r="R8" s="110">
        <f t="array" ref="R8">SUM(IF(RIGHT(TBAT164NA,LEN($C8))=$C8,--LEFT(TBAT164NA,LEN(TBAT164NA)-LEN($C8))))</f>
        <v>0</v>
      </c>
      <c r="S8" s="110">
        <f t="array" ref="S8">SUM(IF(RIGHT(TBAT52NA,LEN($C8))=$C8,--LEFT(TBAT52NA,LEN(TBAT52NA)-LEN($C8))))</f>
        <v>0</v>
      </c>
      <c r="T8" s="110">
        <f t="array" ref="T8">SUM(IF(RIGHT(TBAT301NA,LEN($C8))=$C8,--LEFT(TBAT301NA,LEN(TBAT301NA)-LEN($C8))))</f>
        <v>0</v>
      </c>
      <c r="U8" s="110">
        <f t="array" ref="U8">SUM(IF(RIGHT(TBAT164NA,LEN($C8))=$C8,--LEFT(TBAT164NA,LEN(TBAT164NA)-LEN($C8))))</f>
        <v>0</v>
      </c>
      <c r="V8" s="110">
        <f t="array" ref="V8">SUM(IF(RIGHT(TBAT378NA,LEN($C8))=$C8,--LEFT(TBAT378NA,LEN(TBAT378NA)-LEN($C8))))</f>
        <v>0</v>
      </c>
      <c r="W8" s="224">
        <f t="shared" si="0"/>
        <v>0</v>
      </c>
      <c r="X8" s="168"/>
      <c r="AB8" s="174">
        <v>0</v>
      </c>
    </row>
    <row r="9" spans="1:28" hidden="1">
      <c r="A9" s="168" t="str">
        <f>IF(W9=0,"ẩn",MAX($A$5:$A8)+1)</f>
        <v>ẩn</v>
      </c>
      <c r="B9" s="175" t="s">
        <v>307</v>
      </c>
      <c r="C9" s="176" t="s">
        <v>308</v>
      </c>
      <c r="D9" s="176" t="s">
        <v>11</v>
      </c>
      <c r="E9" s="110">
        <f t="array" ref="E9">+SUM(IF(RIGHT(thaydayTA,LEN($C9))=$C9,--LEFT(thaydayTA,LEN(thaydayTA)-LEN($C9))))</f>
        <v>0</v>
      </c>
      <c r="F9" s="170">
        <f t="array" ref="F9">+SUM(IF(RIGHT(XDMTA5ABDEN39,LEN($C9))=$C9,--LEFT(XDMTA5ABDEN39,LEN(XDMTA5ABDEN39)-LEN($C9))))</f>
        <v>0</v>
      </c>
      <c r="G9" s="110">
        <f t="array" ref="G9">+SUM(IF(RIGHT(TA15DEN61,LEN($C9))=$C9,--LEFT(TA15DEN61,LEN(TA15DEN61)-LEN($C9))))</f>
        <v>0</v>
      </c>
      <c r="H9" s="110"/>
      <c r="I9" s="110"/>
      <c r="J9" s="110"/>
      <c r="K9" s="110">
        <f t="array" ref="K9">+SUM(IF(RIGHT(TBAT51NA,LEN($C9))=$C9,--LEFT(TBAT51NA,LEN(TBAT51NA)-LEN($C9))))</f>
        <v>0</v>
      </c>
      <c r="L9" s="110"/>
      <c r="M9" s="110">
        <f t="array" ref="M9">SUM(IF(RIGHT(TBAT218NA,LEN($C9))=$C9,--LEFT(TBAT218NA,LEN(TBAT218NA)-LEN($C9))))</f>
        <v>0</v>
      </c>
      <c r="N9" s="110">
        <f t="array" ref="N9">SUM(IF(RIGHT(TBAT22NA,LEN($C9))=$C9,--LEFT(TBAT22NA,LEN(TBAT22NA)-LEN($C9))))</f>
        <v>0</v>
      </c>
      <c r="O9" s="110">
        <f t="array" ref="O9">SUM(IF(RIGHT(TBAT24NA,LEN($C9))=$C9,--LEFT(TBAT24NA,LEN(TBAT24NA)-LEN($C9))))</f>
        <v>0</v>
      </c>
      <c r="P9" s="110">
        <f t="array" ref="P9">SUM(IF(RIGHT(TBAT9NA,LEN($C9))=$C9,--LEFT(TBAT9NA,LEN(TBAT9NA)-LEN($C9))))</f>
        <v>0</v>
      </c>
      <c r="Q9" s="110">
        <f t="array" ref="Q9">SUM(IF(RIGHT(TBAT60NA,LEN($C9))=$C9,--LEFT(TBAT60NA,LEN(TBAT60NA)-LEN($C9))))</f>
        <v>0</v>
      </c>
      <c r="R9" s="110">
        <f t="array" ref="R9">SUM(IF(RIGHT(TBAT164NA,LEN($C9))=$C9,--LEFT(TBAT164NA,LEN(TBAT164NA)-LEN($C9))))</f>
        <v>0</v>
      </c>
      <c r="S9" s="110">
        <f t="array" ref="S9">SUM(IF(RIGHT(TBAT52NA,LEN($C9))=$C9,--LEFT(TBAT52NA,LEN(TBAT52NA)-LEN($C9))))</f>
        <v>0</v>
      </c>
      <c r="T9" s="110">
        <f t="array" ref="T9">SUM(IF(RIGHT(TBAT301NA,LEN($C9))=$C9,--LEFT(TBAT301NA,LEN(TBAT301NA)-LEN($C9))))</f>
        <v>0</v>
      </c>
      <c r="U9" s="110">
        <f t="array" ref="U9">SUM(IF(RIGHT(TBAT164NA,LEN($C9))=$C9,--LEFT(TBAT164NA,LEN(TBAT164NA)-LEN($C9))))</f>
        <v>0</v>
      </c>
      <c r="V9" s="110">
        <f t="array" ref="V9">SUM(IF(RIGHT(TBAT378NA,LEN($C9))=$C9,--LEFT(TBAT378NA,LEN(TBAT378NA)-LEN($C9))))</f>
        <v>0</v>
      </c>
      <c r="W9" s="224">
        <f t="shared" si="0"/>
        <v>0</v>
      </c>
      <c r="X9" s="176" t="s">
        <v>309</v>
      </c>
      <c r="AB9" s="174">
        <v>0</v>
      </c>
    </row>
    <row r="10" spans="1:28" hidden="1">
      <c r="A10" s="168" t="str">
        <f>IF(W10=0,"ẩn",MAX($A$5:$A9)+1)</f>
        <v>ẩn</v>
      </c>
      <c r="B10" s="175" t="s">
        <v>310</v>
      </c>
      <c r="C10" s="176" t="s">
        <v>235</v>
      </c>
      <c r="D10" s="176" t="s">
        <v>4</v>
      </c>
      <c r="E10" s="110">
        <f t="array" ref="E10">+SUM(IF(RIGHT(thaydayTA,LEN($C10))=$C10,--LEFT(thaydayTA,LEN(thaydayTA)-LEN($C10))))</f>
        <v>0</v>
      </c>
      <c r="F10" s="170">
        <f t="array" ref="F10">+SUM(IF(RIGHT(XDMTA5ABDEN39,LEN($C10))=$C10,--LEFT(XDMTA5ABDEN39,LEN(XDMTA5ABDEN39)-LEN($C10))))</f>
        <v>0</v>
      </c>
      <c r="G10" s="110">
        <f t="array" ref="G10">+SUM(IF(RIGHT(TA15DEN61,LEN($C10))=$C10,--LEFT(TA15DEN61,LEN(TA15DEN61)-LEN($C10))))</f>
        <v>0</v>
      </c>
      <c r="H10" s="110"/>
      <c r="I10" s="110"/>
      <c r="J10" s="110"/>
      <c r="K10" s="110">
        <f t="array" ref="K10">+SUM(IF(RIGHT(TBAT51NA,LEN($C10))=$C10,--LEFT(TBAT51NA,LEN(TBAT51NA)-LEN($C10))))</f>
        <v>0</v>
      </c>
      <c r="L10" s="110"/>
      <c r="M10" s="110">
        <f t="array" ref="M10">SUM(IF(RIGHT(TBAT218NA,LEN($C10))=$C10,--LEFT(TBAT218NA,LEN(TBAT218NA)-LEN($C10))))</f>
        <v>0</v>
      </c>
      <c r="N10" s="110">
        <f t="array" ref="N10">SUM(IF(RIGHT(TBAT22NA,LEN($C10))=$C10,--LEFT(TBAT22NA,LEN(TBAT22NA)-LEN($C10))))</f>
        <v>0</v>
      </c>
      <c r="O10" s="110">
        <f t="array" ref="O10">SUM(IF(RIGHT(TBAT24NA,LEN($C10))=$C10,--LEFT(TBAT24NA,LEN(TBAT24NA)-LEN($C10))))</f>
        <v>0</v>
      </c>
      <c r="P10" s="110">
        <f t="array" ref="P10">SUM(IF(RIGHT(TBAT9NA,LEN($C10))=$C10,--LEFT(TBAT9NA,LEN(TBAT9NA)-LEN($C10))))</f>
        <v>0</v>
      </c>
      <c r="Q10" s="110">
        <f t="array" ref="Q10">SUM(IF(RIGHT(TBAT60NA,LEN($C10))=$C10,--LEFT(TBAT60NA,LEN(TBAT60NA)-LEN($C10))))</f>
        <v>0</v>
      </c>
      <c r="R10" s="110">
        <f t="array" ref="R10">SUM(IF(RIGHT(TBAT164NA,LEN($C10))=$C10,--LEFT(TBAT164NA,LEN(TBAT164NA)-LEN($C10))))</f>
        <v>0</v>
      </c>
      <c r="S10" s="110">
        <f t="array" ref="S10">SUM(IF(RIGHT(TBAT52NA,LEN($C10))=$C10,--LEFT(TBAT52NA,LEN(TBAT52NA)-LEN($C10))))</f>
        <v>0</v>
      </c>
      <c r="T10" s="110">
        <f t="array" ref="T10">SUM(IF(RIGHT(TBAT301NA,LEN($C10))=$C10,--LEFT(TBAT301NA,LEN(TBAT301NA)-LEN($C10))))</f>
        <v>0</v>
      </c>
      <c r="U10" s="110">
        <f t="array" ref="U10">SUM(IF(RIGHT(TBAT164NA,LEN($C10))=$C10,--LEFT(TBAT164NA,LEN(TBAT164NA)-LEN($C10))))</f>
        <v>0</v>
      </c>
      <c r="V10" s="110">
        <f t="array" ref="V10">SUM(IF(RIGHT(TBAT378NA,LEN($C10))=$C10,--LEFT(TBAT378NA,LEN(TBAT378NA)-LEN($C10))))</f>
        <v>0</v>
      </c>
      <c r="W10" s="224">
        <f t="shared" si="0"/>
        <v>0</v>
      </c>
      <c r="X10" s="176"/>
      <c r="AB10" s="174">
        <v>0</v>
      </c>
    </row>
    <row r="11" spans="1:28" hidden="1">
      <c r="A11" s="168" t="str">
        <f>IF(W11=0,"ẩn",MAX($A$5:$A10)+1)</f>
        <v>ẩn</v>
      </c>
      <c r="B11" s="175" t="s">
        <v>311</v>
      </c>
      <c r="C11" s="176" t="s">
        <v>312</v>
      </c>
      <c r="D11" s="176" t="s">
        <v>4</v>
      </c>
      <c r="E11" s="110">
        <f t="array" ref="E11">+SUM(IF(RIGHT(thaydayTA,LEN($C11))=$C11,--LEFT(thaydayTA,LEN(thaydayTA)-LEN($C11))))</f>
        <v>0</v>
      </c>
      <c r="F11" s="170">
        <f t="array" ref="F11">+SUM(IF(RIGHT(XDMTA5ABDEN39,LEN($C11))=$C11,--LEFT(XDMTA5ABDEN39,LEN(XDMTA5ABDEN39)-LEN($C11))))</f>
        <v>0</v>
      </c>
      <c r="G11" s="110">
        <f t="array" ref="G11">+SUM(IF(RIGHT(TA15DEN61,LEN($C11))=$C11,--LEFT(TA15DEN61,LEN(TA15DEN61)-LEN($C11))))</f>
        <v>0</v>
      </c>
      <c r="H11" s="110"/>
      <c r="I11" s="110"/>
      <c r="J11" s="110"/>
      <c r="K11" s="110">
        <f t="array" ref="K11">+SUM(IF(RIGHT(TBAT51NA,LEN($C11))=$C11,--LEFT(TBAT51NA,LEN(TBAT51NA)-LEN($C11))))</f>
        <v>0</v>
      </c>
      <c r="L11" s="110"/>
      <c r="M11" s="110">
        <f t="array" ref="M11">SUM(IF(RIGHT(TBAT218NA,LEN($C11))=$C11,--LEFT(TBAT218NA,LEN(TBAT218NA)-LEN($C11))))</f>
        <v>0</v>
      </c>
      <c r="N11" s="110">
        <f t="array" ref="N11">SUM(IF(RIGHT(TBAT22NA,LEN($C11))=$C11,--LEFT(TBAT22NA,LEN(TBAT22NA)-LEN($C11))))</f>
        <v>0</v>
      </c>
      <c r="O11" s="110">
        <f t="array" ref="O11">SUM(IF(RIGHT(TBAT24NA,LEN($C11))=$C11,--LEFT(TBAT24NA,LEN(TBAT24NA)-LEN($C11))))</f>
        <v>0</v>
      </c>
      <c r="P11" s="110">
        <f t="array" ref="P11">SUM(IF(RIGHT(TBAT9NA,LEN($C11))=$C11,--LEFT(TBAT9NA,LEN(TBAT9NA)-LEN($C11))))</f>
        <v>0</v>
      </c>
      <c r="Q11" s="110">
        <f t="array" ref="Q11">SUM(IF(RIGHT(TBAT60NA,LEN($C11))=$C11,--LEFT(TBAT60NA,LEN(TBAT60NA)-LEN($C11))))</f>
        <v>0</v>
      </c>
      <c r="R11" s="110">
        <f t="array" ref="R11">SUM(IF(RIGHT(TBAT164NA,LEN($C11))=$C11,--LEFT(TBAT164NA,LEN(TBAT164NA)-LEN($C11))))</f>
        <v>0</v>
      </c>
      <c r="S11" s="110">
        <f t="array" ref="S11">SUM(IF(RIGHT(TBAT52NA,LEN($C11))=$C11,--LEFT(TBAT52NA,LEN(TBAT52NA)-LEN($C11))))</f>
        <v>0</v>
      </c>
      <c r="T11" s="110">
        <f t="array" ref="T11">SUM(IF(RIGHT(TBAT301NA,LEN($C11))=$C11,--LEFT(TBAT301NA,LEN(TBAT301NA)-LEN($C11))))</f>
        <v>0</v>
      </c>
      <c r="U11" s="110">
        <f t="array" ref="U11">SUM(IF(RIGHT(TBAT164NA,LEN($C11))=$C11,--LEFT(TBAT164NA,LEN(TBAT164NA)-LEN($C11))))</f>
        <v>0</v>
      </c>
      <c r="V11" s="110">
        <f t="array" ref="V11">SUM(IF(RIGHT(TBAT378NA,LEN($C11))=$C11,--LEFT(TBAT378NA,LEN(TBAT378NA)-LEN($C11))))</f>
        <v>0</v>
      </c>
      <c r="W11" s="224">
        <f t="shared" si="0"/>
        <v>0</v>
      </c>
      <c r="X11" s="176"/>
      <c r="AB11" s="174">
        <v>0</v>
      </c>
    </row>
    <row r="12" spans="1:28" hidden="1">
      <c r="A12" s="168" t="str">
        <f>IF(W12=0,"ẩn",MAX($A$5:$A11)+1)</f>
        <v>ẩn</v>
      </c>
      <c r="B12" s="175" t="s">
        <v>314</v>
      </c>
      <c r="C12" s="176" t="s">
        <v>315</v>
      </c>
      <c r="D12" s="176" t="s">
        <v>4</v>
      </c>
      <c r="E12" s="110">
        <f t="array" ref="E12">+SUM(IF(RIGHT(thaydayTA,LEN($C12))=$C12,--LEFT(thaydayTA,LEN(thaydayTA)-LEN($C12))))</f>
        <v>0</v>
      </c>
      <c r="F12" s="170">
        <f t="array" ref="F12">+SUM(IF(RIGHT(XDMTA5ABDEN39,LEN($C12))=$C12,--LEFT(XDMTA5ABDEN39,LEN(XDMTA5ABDEN39)-LEN($C12))))</f>
        <v>0</v>
      </c>
      <c r="G12" s="110">
        <f t="array" ref="G12">+SUM(IF(RIGHT(TA15DEN61,LEN($C12))=$C12,--LEFT(TA15DEN61,LEN(TA15DEN61)-LEN($C12))))</f>
        <v>0</v>
      </c>
      <c r="H12" s="110"/>
      <c r="I12" s="110"/>
      <c r="J12" s="110"/>
      <c r="K12" s="110">
        <f t="array" ref="K12">+SUM(IF(RIGHT(TBAT51NA,LEN($C12))=$C12,--LEFT(TBAT51NA,LEN(TBAT51NA)-LEN($C12))))</f>
        <v>0</v>
      </c>
      <c r="L12" s="110"/>
      <c r="M12" s="110">
        <f t="array" ref="M12">SUM(IF(RIGHT(TBAT218NA,LEN($C12))=$C12,--LEFT(TBAT218NA,LEN(TBAT218NA)-LEN($C12))))</f>
        <v>0</v>
      </c>
      <c r="N12" s="110">
        <f t="array" ref="N12">SUM(IF(RIGHT(TBAT22NA,LEN($C12))=$C12,--LEFT(TBAT22NA,LEN(TBAT22NA)-LEN($C12))))</f>
        <v>0</v>
      </c>
      <c r="O12" s="110">
        <f t="array" ref="O12">SUM(IF(RIGHT(TBAT24NA,LEN($C12))=$C12,--LEFT(TBAT24NA,LEN(TBAT24NA)-LEN($C12))))</f>
        <v>0</v>
      </c>
      <c r="P12" s="110">
        <f t="array" ref="P12">SUM(IF(RIGHT(TBAT9NA,LEN($C12))=$C12,--LEFT(TBAT9NA,LEN(TBAT9NA)-LEN($C12))))</f>
        <v>0</v>
      </c>
      <c r="Q12" s="110">
        <f t="array" ref="Q12">SUM(IF(RIGHT(TBAT60NA,LEN($C12))=$C12,--LEFT(TBAT60NA,LEN(TBAT60NA)-LEN($C12))))</f>
        <v>0</v>
      </c>
      <c r="R12" s="110">
        <f t="array" ref="R12">SUM(IF(RIGHT(TBAT164NA,LEN($C12))=$C12,--LEFT(TBAT164NA,LEN(TBAT164NA)-LEN($C12))))</f>
        <v>0</v>
      </c>
      <c r="S12" s="110">
        <f t="array" ref="S12">SUM(IF(RIGHT(TBAT52NA,LEN($C12))=$C12,--LEFT(TBAT52NA,LEN(TBAT52NA)-LEN($C12))))</f>
        <v>0</v>
      </c>
      <c r="T12" s="110">
        <f t="array" ref="T12">SUM(IF(RIGHT(TBAT301NA,LEN($C12))=$C12,--LEFT(TBAT301NA,LEN(TBAT301NA)-LEN($C12))))</f>
        <v>0</v>
      </c>
      <c r="U12" s="110">
        <f t="array" ref="U12">SUM(IF(RIGHT(TBAT164NA,LEN($C12))=$C12,--LEFT(TBAT164NA,LEN(TBAT164NA)-LEN($C12))))</f>
        <v>0</v>
      </c>
      <c r="V12" s="110">
        <f t="array" ref="V12">SUM(IF(RIGHT(TBAT378NA,LEN($C12))=$C12,--LEFT(TBAT378NA,LEN(TBAT378NA)-LEN($C12))))</f>
        <v>0</v>
      </c>
      <c r="W12" s="224">
        <f t="shared" si="0"/>
        <v>0</v>
      </c>
      <c r="X12" s="176"/>
      <c r="AB12" s="174">
        <v>0</v>
      </c>
    </row>
    <row r="13" spans="1:28" hidden="1">
      <c r="A13" s="168" t="str">
        <f>IF(W13=0,"ẩn",MAX($A$5:$A12)+1)</f>
        <v>ẩn</v>
      </c>
      <c r="B13" s="175" t="s">
        <v>316</v>
      </c>
      <c r="C13" s="176" t="s">
        <v>317</v>
      </c>
      <c r="D13" s="176" t="s">
        <v>11</v>
      </c>
      <c r="E13" s="110">
        <f t="array" ref="E13">+SUM(IF(RIGHT(thaydayTA,LEN($C13))=$C13,--LEFT(thaydayTA,LEN(thaydayTA)-LEN($C13))))</f>
        <v>0</v>
      </c>
      <c r="F13" s="170">
        <f t="array" ref="F13">+SUM(IF(RIGHT(XDMTA5ABDEN39,LEN($C13))=$C13,--LEFT(XDMTA5ABDEN39,LEN(XDMTA5ABDEN39)-LEN($C13))))</f>
        <v>0</v>
      </c>
      <c r="G13" s="110">
        <f t="array" ref="G13">+SUM(IF(RIGHT(TA15DEN61,LEN($C13))=$C13,--LEFT(TA15DEN61,LEN(TA15DEN61)-LEN($C13))))</f>
        <v>0</v>
      </c>
      <c r="H13" s="110"/>
      <c r="I13" s="110"/>
      <c r="J13" s="110"/>
      <c r="K13" s="110">
        <f t="array" ref="K13">+SUM(IF(RIGHT(TBAT51NA,LEN($C13))=$C13,--LEFT(TBAT51NA,LEN(TBAT51NA)-LEN($C13))))</f>
        <v>0</v>
      </c>
      <c r="L13" s="110"/>
      <c r="M13" s="110">
        <f t="array" ref="M13">SUM(IF(RIGHT(TBAT218NA,LEN($C13))=$C13,--LEFT(TBAT218NA,LEN(TBAT218NA)-LEN($C13))))</f>
        <v>0</v>
      </c>
      <c r="N13" s="110">
        <f t="array" ref="N13">SUM(IF(RIGHT(TBAT22NA,LEN($C13))=$C13,--LEFT(TBAT22NA,LEN(TBAT22NA)-LEN($C13))))</f>
        <v>0</v>
      </c>
      <c r="O13" s="110">
        <f t="array" ref="O13">SUM(IF(RIGHT(TBAT24NA,LEN($C13))=$C13,--LEFT(TBAT24NA,LEN(TBAT24NA)-LEN($C13))))</f>
        <v>0</v>
      </c>
      <c r="P13" s="110">
        <f t="array" ref="P13">SUM(IF(RIGHT(TBAT9NA,LEN($C13))=$C13,--LEFT(TBAT9NA,LEN(TBAT9NA)-LEN($C13))))</f>
        <v>0</v>
      </c>
      <c r="Q13" s="110">
        <f t="array" ref="Q13">SUM(IF(RIGHT(TBAT60NA,LEN($C13))=$C13,--LEFT(TBAT60NA,LEN(TBAT60NA)-LEN($C13))))</f>
        <v>0</v>
      </c>
      <c r="R13" s="110">
        <f t="array" ref="R13">SUM(IF(RIGHT(TBAT164NA,LEN($C13))=$C13,--LEFT(TBAT164NA,LEN(TBAT164NA)-LEN($C13))))</f>
        <v>0</v>
      </c>
      <c r="S13" s="110">
        <f t="array" ref="S13">SUM(IF(RIGHT(TBAT52NA,LEN($C13))=$C13,--LEFT(TBAT52NA,LEN(TBAT52NA)-LEN($C13))))</f>
        <v>0</v>
      </c>
      <c r="T13" s="110">
        <f t="array" ref="T13">SUM(IF(RIGHT(TBAT301NA,LEN($C13))=$C13,--LEFT(TBAT301NA,LEN(TBAT301NA)-LEN($C13))))</f>
        <v>0</v>
      </c>
      <c r="U13" s="110">
        <f t="array" ref="U13">SUM(IF(RIGHT(TBAT164NA,LEN($C13))=$C13,--LEFT(TBAT164NA,LEN(TBAT164NA)-LEN($C13))))</f>
        <v>0</v>
      </c>
      <c r="V13" s="110">
        <f t="array" ref="V13">SUM(IF(RIGHT(TBAT378NA,LEN($C13))=$C13,--LEFT(TBAT378NA,LEN(TBAT378NA)-LEN($C13))))</f>
        <v>0</v>
      </c>
      <c r="W13" s="224">
        <f t="shared" si="0"/>
        <v>0</v>
      </c>
      <c r="X13" s="176" t="s">
        <v>309</v>
      </c>
      <c r="AB13" s="174">
        <v>0</v>
      </c>
    </row>
    <row r="14" spans="1:28">
      <c r="A14" s="168">
        <f>IF(W14=0,"ẩn",MAX($A$5:$A13)+1)</f>
        <v>2</v>
      </c>
      <c r="B14" s="175" t="s">
        <v>318</v>
      </c>
      <c r="C14" s="176" t="s">
        <v>319</v>
      </c>
      <c r="D14" s="176" t="s">
        <v>4</v>
      </c>
      <c r="E14" s="170">
        <f t="array" ref="E14">+SUM(IF(RIGHT(thaydayTA,LEN($C14))=$C14,--LEFT(thaydayTA,LEN(thaydayTA)-LEN($C14))))</f>
        <v>0</v>
      </c>
      <c r="F14" s="170">
        <f t="array" ref="F14">+SUM(IF(RIGHT(XDMTA5ABDEN39,LEN($C14))=$C14,--LEFT(XDMTA5ABDEN39,LEN(XDMTA5ABDEN39)-LEN($C14))))</f>
        <v>0</v>
      </c>
      <c r="G14" s="170">
        <f t="array" ref="G14">+SUM(IF(RIGHT(TA15DEN61,LEN($C14))=$C14,--LEFT(TA15DEN61,LEN(TA15DEN61)-LEN($C14))))</f>
        <v>0</v>
      </c>
      <c r="H14" s="170"/>
      <c r="I14" s="170"/>
      <c r="J14" s="170"/>
      <c r="K14" s="110">
        <f t="array" ref="K14">+SUM(IF(RIGHT(TBAT51NA,LEN($C14))=$C14,--LEFT(TBAT51NA,LEN(TBAT51NA)-LEN($C14))))</f>
        <v>0</v>
      </c>
      <c r="L14" s="170">
        <f t="array" ref="L14">+SUM(IF(RIGHT(TA63NA,LEN($C14))=$C14,--LEFT(TA63NA,LEN(TA63NA)-LEN($C14))))</f>
        <v>0</v>
      </c>
      <c r="M14" s="110">
        <f t="array" ref="M14">SUM(IF(RIGHT(TBAT218NA,LEN($C14))=$C14,--LEFT(TBAT218NA,LEN(TBAT218NA)-LEN($C14))))</f>
        <v>0</v>
      </c>
      <c r="N14" s="110">
        <f t="array" ref="N14">SUM(IF(RIGHT(TBAT22NA,LEN($C14))=$C14,--LEFT(TBAT22NA,LEN(TBAT22NA)-LEN($C14))))</f>
        <v>0</v>
      </c>
      <c r="O14" s="110">
        <f t="array" ref="O14">SUM(IF(RIGHT(TBAT24NA,LEN($C14))=$C14,--LEFT(TBAT24NA,LEN(TBAT24NA)-LEN($C14))))</f>
        <v>0</v>
      </c>
      <c r="P14" s="110">
        <f t="array" ref="P14">SUM(IF(RIGHT(TBAT9NA,LEN($C14))=$C14,--LEFT(TBAT9NA,LEN(TBAT9NA)-LEN($C14))))</f>
        <v>0</v>
      </c>
      <c r="Q14" s="110">
        <f t="array" ref="Q14">SUM(IF(RIGHT(TBAT60NA,LEN($C14))=$C14,--LEFT(TBAT60NA,LEN(TBAT60NA)-LEN($C14))))</f>
        <v>0</v>
      </c>
      <c r="R14" s="110">
        <f t="array" ref="R14">SUM(IF(RIGHT(TBAT164NA,LEN($C14))=$C14,--LEFT(TBAT164NA,LEN(TBAT164NA)-LEN($C14))))</f>
        <v>0</v>
      </c>
      <c r="S14" s="110">
        <f t="array" ref="S14">SUM(IF(RIGHT(TBAT52NA,LEN($C14))=$C14,--LEFT(TBAT52NA,LEN(TBAT52NA)-LEN($C14))))</f>
        <v>0</v>
      </c>
      <c r="T14" s="110">
        <f t="array" ref="T14">SUM(IF(RIGHT(TBAT301NA,LEN($C14))=$C14,--LEFT(TBAT301NA,LEN(TBAT301NA)-LEN($C14))))</f>
        <v>381</v>
      </c>
      <c r="U14" s="110">
        <f t="array" ref="U14">SUM(IF(RIGHT(TBAT46NA,LEN($C14))=$C14,--LEFT(TBAT46NA,LEN(TBAT46NA)-LEN($C14))))</f>
        <v>0</v>
      </c>
      <c r="V14" s="110">
        <f t="array" ref="V14">SUM(IF(RIGHT(TBAT378NA,LEN($C14))=$C14,--LEFT(TBAT378NA,LEN(TBAT378NA)-LEN($C14))))</f>
        <v>0</v>
      </c>
      <c r="W14" s="171">
        <f t="shared" si="0"/>
        <v>381</v>
      </c>
      <c r="X14" s="578"/>
      <c r="Y14" s="172">
        <f>SUMIF(LKTA_22!$D$8:$D$564,THTA22!$C$14,LKTA_22!$H$8:$H$564)</f>
        <v>127</v>
      </c>
      <c r="Z14" s="173">
        <f>Y14*$Z$6</f>
        <v>381</v>
      </c>
      <c r="AB14" s="174"/>
    </row>
    <row r="15" spans="1:28" hidden="1">
      <c r="A15" s="168" t="str">
        <f>IF(W15=0,"ẩn",MAX($A$5:$A14)+1)</f>
        <v>ẩn</v>
      </c>
      <c r="B15" s="175" t="s">
        <v>320</v>
      </c>
      <c r="C15" s="176" t="s">
        <v>321</v>
      </c>
      <c r="D15" s="176" t="s">
        <v>4</v>
      </c>
      <c r="E15" s="110">
        <f t="array" ref="E15">+SUM(IF(RIGHT(thaydayTA,LEN($C15))=$C15,--LEFT(thaydayTA,LEN(thaydayTA)-LEN($C15))))</f>
        <v>0</v>
      </c>
      <c r="F15" s="170">
        <f t="array" ref="F15">+SUM(IF(RIGHT(XDMTA5ABDEN39,LEN($C15))=$C15,--LEFT(XDMTA5ABDEN39,LEN(XDMTA5ABDEN39)-LEN($C15))))</f>
        <v>0</v>
      </c>
      <c r="G15" s="110">
        <f t="array" ref="G15">+SUM(IF(RIGHT(TA15DEN61,LEN($C15))=$C15,--LEFT(TA15DEN61,LEN(TA15DEN61)-LEN($C15))))</f>
        <v>0</v>
      </c>
      <c r="H15" s="110"/>
      <c r="I15" s="110"/>
      <c r="J15" s="110"/>
      <c r="K15" s="110">
        <f t="array" ref="K15">+SUM(IF(RIGHT(TBAT51NA,LEN($C15))=$C15,--LEFT(TBAT51NA,LEN(TBAT51NA)-LEN($C15))))</f>
        <v>0</v>
      </c>
      <c r="L15" s="110"/>
      <c r="M15" s="110">
        <f t="array" ref="M15">SUM(IF(RIGHT(TBAT218NA,LEN($C15))=$C15,--LEFT(TBAT218NA,LEN(TBAT218NA)-LEN($C15))))</f>
        <v>0</v>
      </c>
      <c r="N15" s="110">
        <f t="array" ref="N15">SUM(IF(RIGHT(TBAT22NA,LEN($C15))=$C15,--LEFT(TBAT22NA,LEN(TBAT22NA)-LEN($C15))))</f>
        <v>0</v>
      </c>
      <c r="O15" s="110">
        <f t="array" ref="O15">SUM(IF(RIGHT(TBAT24NA,LEN($C15))=$C15,--LEFT(TBAT24NA,LEN(TBAT24NA)-LEN($C15))))</f>
        <v>0</v>
      </c>
      <c r="P15" s="110">
        <f t="array" ref="P15">SUM(IF(RIGHT(TBAT9NA,LEN($C15))=$C15,--LEFT(TBAT9NA,LEN(TBAT9NA)-LEN($C15))))</f>
        <v>0</v>
      </c>
      <c r="Q15" s="110">
        <f t="array" ref="Q15">SUM(IF(RIGHT(TBAT60NA,LEN($C15))=$C15,--LEFT(TBAT60NA,LEN(TBAT60NA)-LEN($C15))))</f>
        <v>0</v>
      </c>
      <c r="R15" s="110">
        <f t="array" ref="R15">SUM(IF(RIGHT(TBAT164NA,LEN($C15))=$C15,--LEFT(TBAT164NA,LEN(TBAT164NA)-LEN($C15))))</f>
        <v>0</v>
      </c>
      <c r="S15" s="110">
        <f t="array" ref="S15">SUM(IF(RIGHT(TBAT52NA,LEN($C15))=$C15,--LEFT(TBAT52NA,LEN(TBAT52NA)-LEN($C15))))</f>
        <v>0</v>
      </c>
      <c r="T15" s="110">
        <f t="array" ref="T15">SUM(IF(RIGHT(TBAT301NA,LEN($C15))=$C15,--LEFT(TBAT301NA,LEN(TBAT301NA)-LEN($C15))))</f>
        <v>0</v>
      </c>
      <c r="U15" s="110">
        <f t="array" ref="U15">SUM(IF(RIGHT(TBAT164NA,LEN($C15))=$C15,--LEFT(TBAT164NA,LEN(TBAT164NA)-LEN($C15))))</f>
        <v>0</v>
      </c>
      <c r="V15" s="110">
        <f t="array" ref="V15">SUM(IF(RIGHT(TBAT378NA,LEN($C15))=$C15,--LEFT(TBAT378NA,LEN(TBAT378NA)-LEN($C15))))</f>
        <v>0</v>
      </c>
      <c r="W15" s="224">
        <f t="shared" si="0"/>
        <v>0</v>
      </c>
      <c r="X15" s="176"/>
      <c r="AB15" s="174">
        <v>0</v>
      </c>
    </row>
    <row r="16" spans="1:28" hidden="1">
      <c r="A16" s="168" t="str">
        <f>IF(W16=0,"ẩn",MAX($A$5:$A15)+1)</f>
        <v>ẩn</v>
      </c>
      <c r="B16" s="175" t="s">
        <v>322</v>
      </c>
      <c r="C16" s="176" t="s">
        <v>323</v>
      </c>
      <c r="D16" s="176" t="s">
        <v>11</v>
      </c>
      <c r="E16" s="110">
        <f t="array" ref="E16">+SUM(IF(RIGHT(thaydayTA,LEN($C16))=$C16,--LEFT(thaydayTA,LEN(thaydayTA)-LEN($C16))))</f>
        <v>0</v>
      </c>
      <c r="F16" s="170">
        <f t="array" ref="F16">+SUM(IF(RIGHT(XDMTA5ABDEN39,LEN($C16))=$C16,--LEFT(XDMTA5ABDEN39,LEN(XDMTA5ABDEN39)-LEN($C16))))</f>
        <v>0</v>
      </c>
      <c r="G16" s="110">
        <f t="array" ref="G16">+SUM(IF(RIGHT(TA15DEN61,LEN($C16))=$C16,--LEFT(TA15DEN61,LEN(TA15DEN61)-LEN($C16))))</f>
        <v>0</v>
      </c>
      <c r="H16" s="110"/>
      <c r="I16" s="110"/>
      <c r="J16" s="110"/>
      <c r="K16" s="110">
        <f t="array" ref="K16">+SUM(IF(RIGHT(TBAT51NA,LEN($C16))=$C16,--LEFT(TBAT51NA,LEN(TBAT51NA)-LEN($C16))))</f>
        <v>0</v>
      </c>
      <c r="L16" s="110"/>
      <c r="M16" s="110">
        <f t="array" ref="M16">SUM(IF(RIGHT(TBAT218NA,LEN($C16))=$C16,--LEFT(TBAT218NA,LEN(TBAT218NA)-LEN($C16))))</f>
        <v>0</v>
      </c>
      <c r="N16" s="110">
        <f t="array" ref="N16">SUM(IF(RIGHT(TBAT22NA,LEN($C16))=$C16,--LEFT(TBAT22NA,LEN(TBAT22NA)-LEN($C16))))</f>
        <v>0</v>
      </c>
      <c r="O16" s="110">
        <f t="array" ref="O16">SUM(IF(RIGHT(TBAT24NA,LEN($C16))=$C16,--LEFT(TBAT24NA,LEN(TBAT24NA)-LEN($C16))))</f>
        <v>0</v>
      </c>
      <c r="P16" s="110">
        <f t="array" ref="P16">SUM(IF(RIGHT(TBAT9NA,LEN($C16))=$C16,--LEFT(TBAT9NA,LEN(TBAT9NA)-LEN($C16))))</f>
        <v>0</v>
      </c>
      <c r="Q16" s="110">
        <f t="array" ref="Q16">SUM(IF(RIGHT(TBAT60NA,LEN($C16))=$C16,--LEFT(TBAT60NA,LEN(TBAT60NA)-LEN($C16))))</f>
        <v>0</v>
      </c>
      <c r="R16" s="110">
        <f t="array" ref="R16">SUM(IF(RIGHT(TBAT164NA,LEN($C16))=$C16,--LEFT(TBAT164NA,LEN(TBAT164NA)-LEN($C16))))</f>
        <v>0</v>
      </c>
      <c r="S16" s="110">
        <f t="array" ref="S16">SUM(IF(RIGHT(TBAT52NA,LEN($C16))=$C16,--LEFT(TBAT52NA,LEN(TBAT52NA)-LEN($C16))))</f>
        <v>0</v>
      </c>
      <c r="T16" s="110">
        <f t="array" ref="T16">SUM(IF(RIGHT(TBAT301NA,LEN($C16))=$C16,--LEFT(TBAT301NA,LEN(TBAT301NA)-LEN($C16))))</f>
        <v>0</v>
      </c>
      <c r="U16" s="110">
        <f t="array" ref="U16">SUM(IF(RIGHT(TBAT164NA,LEN($C16))=$C16,--LEFT(TBAT164NA,LEN(TBAT164NA)-LEN($C16))))</f>
        <v>0</v>
      </c>
      <c r="V16" s="110">
        <f t="array" ref="V16">SUM(IF(RIGHT(TBAT378NA,LEN($C16))=$C16,--LEFT(TBAT378NA,LEN(TBAT378NA)-LEN($C16))))</f>
        <v>0</v>
      </c>
      <c r="W16" s="224">
        <f t="shared" si="0"/>
        <v>0</v>
      </c>
      <c r="X16" s="176" t="s">
        <v>309</v>
      </c>
      <c r="AB16" s="174">
        <v>0</v>
      </c>
    </row>
    <row r="17" spans="1:28">
      <c r="A17" s="168">
        <f>IF(W17=0,"ẩn",MAX($A$5:$A16)+1)</f>
        <v>3</v>
      </c>
      <c r="B17" s="175" t="s">
        <v>324</v>
      </c>
      <c r="C17" s="176" t="s">
        <v>236</v>
      </c>
      <c r="D17" s="176" t="s">
        <v>4</v>
      </c>
      <c r="E17" s="170">
        <f t="array" ref="E17">+SUM(IF(RIGHT(thaydayTA,LEN($C17))=$C17,--LEFT(thaydayTA,LEN(thaydayTA)-LEN($C17))))</f>
        <v>6624.6</v>
      </c>
      <c r="F17" s="170">
        <f t="array" ref="F17">+SUM(IF(RIGHT(XDMTA5ABDEN39,LEN($C17))=$C17,--LEFT(XDMTA5ABDEN39,LEN(XDMTA5ABDEN39)-LEN($C17))))</f>
        <v>0</v>
      </c>
      <c r="G17" s="170">
        <f t="array" ref="G17">+SUM(IF(RIGHT(TA15DEN61,LEN($C17))=$C17,--LEFT(TA15DEN61,LEN(TA15DEN61)-LEN($C17))))</f>
        <v>0</v>
      </c>
      <c r="H17" s="170"/>
      <c r="I17" s="170"/>
      <c r="J17" s="170"/>
      <c r="K17" s="110">
        <f t="array" ref="K17">+SUM(IF(RIGHT(TBAT51NA,LEN($C17))=$C17,--LEFT(TBAT51NA,LEN(TBAT51NA)-LEN($C17))))</f>
        <v>0</v>
      </c>
      <c r="L17" s="170">
        <f t="array" ref="L17">+SUM(IF(RIGHT(TA63NA,LEN($C17))=$C17,--LEFT(TA63NA,LEN(TA63NA)-LEN($C17))))</f>
        <v>0</v>
      </c>
      <c r="M17" s="110">
        <f t="array" ref="M17">SUM(IF(RIGHT(TBAT218NA,LEN($C17))=$C17,--LEFT(TBAT218NA,LEN(TBAT218NA)-LEN($C17))))</f>
        <v>0</v>
      </c>
      <c r="N17" s="110">
        <f t="array" ref="N17">SUM(IF(RIGHT(TBAT22NA,LEN($C17))=$C17,--LEFT(TBAT22NA,LEN(TBAT22NA)-LEN($C17))))</f>
        <v>0</v>
      </c>
      <c r="O17" s="110">
        <f t="array" ref="O17">SUM(IF(RIGHT(TBAT24NA,LEN($C17))=$C17,--LEFT(TBAT24NA,LEN(TBAT24NA)-LEN($C17))))</f>
        <v>0</v>
      </c>
      <c r="P17" s="110">
        <f t="array" ref="P17">SUM(IF(RIGHT(TBAT9NA,LEN($C17))=$C17,--LEFT(TBAT9NA,LEN(TBAT9NA)-LEN($C17))))</f>
        <v>0</v>
      </c>
      <c r="Q17" s="110">
        <f t="array" ref="Q17">SUM(IF(RIGHT(TBAT60NA,LEN($C17))=$C17,--LEFT(TBAT60NA,LEN(TBAT60NA)-LEN($C17))))</f>
        <v>0</v>
      </c>
      <c r="R17" s="110">
        <f t="array" ref="R17">SUM(IF(RIGHT(TBAT164NA,LEN($C17))=$C17,--LEFT(TBAT164NA,LEN(TBAT164NA)-LEN($C17))))</f>
        <v>0</v>
      </c>
      <c r="S17" s="110">
        <f t="array" ref="S17">SUM(IF(RIGHT(TBAT52NA,LEN($C17))=$C17,--LEFT(TBAT52NA,LEN(TBAT52NA)-LEN($C17))))</f>
        <v>0</v>
      </c>
      <c r="T17" s="110">
        <f t="array" ref="T17">SUM(IF(RIGHT(TBAT301NA,LEN($C17))=$C17,--LEFT(TBAT301NA,LEN(TBAT301NA)-LEN($C17))))</f>
        <v>0</v>
      </c>
      <c r="U17" s="110">
        <f t="array" ref="U17">SUM(IF(RIGHT(TBAT46NA,LEN($C17))=$C17,--LEFT(TBAT46NA,LEN(TBAT46NA)-LEN($C17))))</f>
        <v>0</v>
      </c>
      <c r="V17" s="110">
        <f t="array" ref="V17">SUM(IF(RIGHT(TBAT378NA,LEN($C17))=$C17,--LEFT(TBAT378NA,LEN(TBAT378NA)-LEN($C17))))</f>
        <v>0</v>
      </c>
      <c r="W17" s="171">
        <f t="shared" si="0"/>
        <v>6624.6</v>
      </c>
      <c r="X17" s="578"/>
      <c r="Y17" s="172">
        <f>SUMIF(LKTA_22!$D$8:$D$564,THTA22!$C$17,LKTA_22!$H$8:$H$564)</f>
        <v>2201</v>
      </c>
      <c r="Z17" s="173">
        <f>Y17*$Z$6</f>
        <v>6603</v>
      </c>
      <c r="AB17" s="174"/>
    </row>
    <row r="18" spans="1:28">
      <c r="A18" s="168">
        <f>IF(W18=0,"ẩn",MAX($A$5:$A17)+1)</f>
        <v>4</v>
      </c>
      <c r="B18" s="175" t="s">
        <v>325</v>
      </c>
      <c r="C18" s="176" t="s">
        <v>326</v>
      </c>
      <c r="D18" s="176" t="s">
        <v>4</v>
      </c>
      <c r="E18" s="170">
        <f t="array" ref="E18">+SUM(IF(RIGHT(thaydayTA,LEN($C18))=$C18,--LEFT(thaydayTA,LEN(thaydayTA)-LEN($C18))))</f>
        <v>71.999999999999986</v>
      </c>
      <c r="F18" s="170">
        <f t="array" ref="F18">+SUM(IF(RIGHT(XDMTA5ABDEN39,LEN($C18))=$C18,--LEFT(XDMTA5ABDEN39,LEN(XDMTA5ABDEN39)-LEN($C18))))</f>
        <v>0</v>
      </c>
      <c r="G18" s="170">
        <f t="array" ref="G18">+SUM(IF(RIGHT(TA15DEN61,LEN($C18))=$C18,--LEFT(TA15DEN61,LEN(TA15DEN61)-LEN($C18))))</f>
        <v>0</v>
      </c>
      <c r="H18" s="170"/>
      <c r="I18" s="170"/>
      <c r="J18" s="170"/>
      <c r="K18" s="110">
        <f t="array" ref="K18">+SUM(IF(RIGHT(TBAT51NA,LEN($C18))=$C18,--LEFT(TBAT51NA,LEN(TBAT51NA)-LEN($C18))))</f>
        <v>0</v>
      </c>
      <c r="L18" s="170">
        <f t="array" ref="L18">+SUM(IF(RIGHT(TA63NA,LEN($C18))=$C18,--LEFT(TA63NA,LEN(TA63NA)-LEN($C18))))</f>
        <v>0</v>
      </c>
      <c r="M18" s="110">
        <f t="array" ref="M18">SUM(IF(RIGHT(TBAT218NA,LEN($C18))=$C18,--LEFT(TBAT218NA,LEN(TBAT218NA)-LEN($C18))))</f>
        <v>0</v>
      </c>
      <c r="N18" s="110">
        <f t="array" ref="N18">SUM(IF(RIGHT(TBAT22NA,LEN($C18))=$C18,--LEFT(TBAT22NA,LEN(TBAT22NA)-LEN($C18))))</f>
        <v>0</v>
      </c>
      <c r="O18" s="110">
        <f t="array" ref="O18">SUM(IF(RIGHT(TBAT24NA,LEN($C18))=$C18,--LEFT(TBAT24NA,LEN(TBAT24NA)-LEN($C18))))</f>
        <v>0</v>
      </c>
      <c r="P18" s="110">
        <f t="array" ref="P18">SUM(IF(RIGHT(TBAT9NA,LEN($C18))=$C18,--LEFT(TBAT9NA,LEN(TBAT9NA)-LEN($C18))))</f>
        <v>0</v>
      </c>
      <c r="Q18" s="110">
        <f t="array" ref="Q18">SUM(IF(RIGHT(TBAT60NA,LEN($C18))=$C18,--LEFT(TBAT60NA,LEN(TBAT60NA)-LEN($C18))))</f>
        <v>0</v>
      </c>
      <c r="R18" s="110">
        <f t="array" ref="R18">SUM(IF(RIGHT(TBAT164NA,LEN($C18))=$C18,--LEFT(TBAT164NA,LEN(TBAT164NA)-LEN($C18))))</f>
        <v>0</v>
      </c>
      <c r="S18" s="110">
        <f t="array" ref="S18">SUM(IF(RIGHT(TBAT52NA,LEN($C18))=$C18,--LEFT(TBAT52NA,LEN(TBAT52NA)-LEN($C18))))</f>
        <v>0</v>
      </c>
      <c r="T18" s="110">
        <f t="array" ref="T18">SUM(IF(RIGHT(TBAT301NA,LEN($C18))=$C18,--LEFT(TBAT301NA,LEN(TBAT301NA)-LEN($C18))))</f>
        <v>0</v>
      </c>
      <c r="U18" s="110">
        <f t="array" ref="U18">SUM(IF(RIGHT(TBAT46NA,LEN($C18))=$C18,--LEFT(TBAT46NA,LEN(TBAT46NA)-LEN($C18))))</f>
        <v>0</v>
      </c>
      <c r="V18" s="110">
        <f t="array" ref="V18">SUM(IF(RIGHT(TBAT378NA,LEN($C18))=$C18,--LEFT(TBAT378NA,LEN(TBAT378NA)-LEN($C18))))</f>
        <v>0</v>
      </c>
      <c r="W18" s="171">
        <f t="shared" si="0"/>
        <v>71.999999999999986</v>
      </c>
      <c r="X18" s="578" t="s">
        <v>309</v>
      </c>
      <c r="Z18" s="173"/>
      <c r="AB18" s="174"/>
    </row>
    <row r="19" spans="1:28">
      <c r="A19" s="168">
        <f>IF(W19=0,"ẩn",MAX($A$5:$A18)+1)</f>
        <v>5</v>
      </c>
      <c r="B19" s="175" t="s">
        <v>327</v>
      </c>
      <c r="C19" s="176" t="s">
        <v>328</v>
      </c>
      <c r="D19" s="176" t="s">
        <v>4</v>
      </c>
      <c r="E19" s="170">
        <f t="array" ref="E19">+SUM(IF(RIGHT(thaydayTA,LEN($C19))=$C19,--LEFT(thaydayTA,LEN(thaydayTA)-LEN($C19))))</f>
        <v>0</v>
      </c>
      <c r="F19" s="170">
        <f t="array" ref="F19">+SUM(IF(RIGHT(XDMTA5ABDEN39,LEN($C19))=$C19,--LEFT(XDMTA5ABDEN39,LEN(XDMTA5ABDEN39)-LEN($C19))))</f>
        <v>0</v>
      </c>
      <c r="G19" s="170">
        <f t="array" ref="G19">+SUM(IF(RIGHT(TA15DEN61,LEN($C19))=$C19,--LEFT(TA15DEN61,LEN(TA15DEN61)-LEN($C19))))</f>
        <v>0</v>
      </c>
      <c r="H19" s="170"/>
      <c r="I19" s="170"/>
      <c r="J19" s="170"/>
      <c r="K19" s="110">
        <f t="array" ref="K19">+SUM(IF(RIGHT(TBAT51NA,LEN($C19))=$C19,--LEFT(TBAT51NA,LEN(TBAT51NA)-LEN($C19))))</f>
        <v>1365</v>
      </c>
      <c r="L19" s="170">
        <f t="array" ref="L19">+SUM(IF(RIGHT(TA63NA,LEN($C19))=$C19,--LEFT(TA63NA,LEN(TA63NA)-LEN($C19))))</f>
        <v>87</v>
      </c>
      <c r="M19" s="110">
        <f t="array" ref="M19">SUM(IF(RIGHT(TBAT218NA,LEN($C19))=$C19,--LEFT(TBAT218NA,LEN(TBAT218NA)-LEN($C19))))</f>
        <v>2004</v>
      </c>
      <c r="N19" s="110">
        <f t="array" ref="N19">SUM(IF(RIGHT(TBAT22NA,LEN($C19))=$C19,--LEFT(TBAT22NA,LEN(TBAT22NA)-LEN($C19))))</f>
        <v>1629</v>
      </c>
      <c r="O19" s="110">
        <f t="array" ref="O19">SUM(IF(RIGHT(TBAT24NA,LEN($C19))=$C19,--LEFT(TBAT24NA,LEN(TBAT24NA)-LEN($C19))))</f>
        <v>2538</v>
      </c>
      <c r="P19" s="110">
        <f t="array" ref="P19">SUM(IF(RIGHT(TBAT9NA,LEN($C19))=$C19,--LEFT(TBAT9NA,LEN(TBAT9NA)-LEN($C19))))</f>
        <v>2277</v>
      </c>
      <c r="Q19" s="110">
        <f t="array" ref="Q19">SUM(IF(RIGHT(TBAT60NA,LEN($C19))=$C19,--LEFT(TBAT60NA,LEN(TBAT60NA)-LEN($C19))))</f>
        <v>1338</v>
      </c>
      <c r="R19" s="110">
        <f t="array" ref="R19">SUM(IF(RIGHT(TBAT164NA,LEN($C19))=$C19,--LEFT(TBAT164NA,LEN(TBAT164NA)-LEN($C19))))</f>
        <v>2397</v>
      </c>
      <c r="S19" s="110">
        <f t="array" ref="S19">SUM(IF(RIGHT(TBAT52NA,LEN($C19))=$C19,--LEFT(TBAT52NA,LEN(TBAT52NA)-LEN($C19))))</f>
        <v>1863</v>
      </c>
      <c r="T19" s="110">
        <f t="array" ref="T19">SUM(IF(RIGHT(TBAT301NA,LEN($C19))=$C19,--LEFT(TBAT301NA,LEN(TBAT301NA)-LEN($C19))))</f>
        <v>0</v>
      </c>
      <c r="U19" s="110">
        <f t="array" ref="U19">SUM(IF(RIGHT(TBAT46NA,LEN($C19))=$C19,--LEFT(TBAT46NA,LEN(TBAT46NA)-LEN($C19))))</f>
        <v>927</v>
      </c>
      <c r="V19" s="110">
        <f t="array" ref="V19">SUM(IF(RIGHT(TBAT378NA,LEN($C19))=$C19,--LEFT(TBAT378NA,LEN(TBAT378NA)-LEN($C19))))</f>
        <v>1974</v>
      </c>
      <c r="W19" s="171">
        <f t="shared" si="0"/>
        <v>18399</v>
      </c>
      <c r="X19" s="578"/>
      <c r="Y19" s="172">
        <f>SUMIF(LKTA_22!$D$8:$D$564,THTA22!$C$19,LKTA_22!$H$8:$H$564)</f>
        <v>6133.3934226549291</v>
      </c>
      <c r="Z19" s="173">
        <f>Y19*$Z$6</f>
        <v>18400.180267964788</v>
      </c>
      <c r="AB19" s="177"/>
    </row>
    <row r="20" spans="1:28" hidden="1">
      <c r="A20" s="168" t="str">
        <f>IF(W20=0,"ẩn",MAX($A$5:$A19)+1)</f>
        <v>ẩn</v>
      </c>
      <c r="B20" s="175" t="s">
        <v>329</v>
      </c>
      <c r="C20" s="176" t="s">
        <v>330</v>
      </c>
      <c r="D20" s="176" t="s">
        <v>4</v>
      </c>
      <c r="E20" s="110">
        <f t="array" ref="E20">+SUM(IF(RIGHT(thaydayTA,LEN($C20))=$C20,--LEFT(thaydayTA,LEN(thaydayTA)-LEN($C20))))</f>
        <v>0</v>
      </c>
      <c r="F20" s="170">
        <f t="array" ref="F20">+SUM(IF(RIGHT(XDMTA5ABDEN39,LEN($C20))=$C20,--LEFT(XDMTA5ABDEN39,LEN(XDMTA5ABDEN39)-LEN($C20))))</f>
        <v>0</v>
      </c>
      <c r="G20" s="110">
        <f t="array" ref="G20">+SUM(IF(RIGHT(TA15DEN61,LEN($C20))=$C20,--LEFT(TA15DEN61,LEN(TA15DEN61)-LEN($C20))))</f>
        <v>0</v>
      </c>
      <c r="H20" s="110"/>
      <c r="I20" s="110"/>
      <c r="J20" s="110"/>
      <c r="K20" s="110">
        <f t="array" ref="K20">+SUM(IF(RIGHT(TBAT51NA,LEN($C20))=$C20,--LEFT(TBAT51NA,LEN(TBAT51NA)-LEN($C20))))</f>
        <v>0</v>
      </c>
      <c r="L20" s="110"/>
      <c r="M20" s="110">
        <f t="array" ref="M20">SUM(IF(RIGHT(TBAT218NA,LEN($C20))=$C20,--LEFT(TBAT218NA,LEN(TBAT218NA)-LEN($C20))))</f>
        <v>0</v>
      </c>
      <c r="N20" s="110">
        <f t="array" ref="N20">SUM(IF(RIGHT(TBAT22NA,LEN($C20))=$C20,--LEFT(TBAT22NA,LEN(TBAT22NA)-LEN($C20))))</f>
        <v>0</v>
      </c>
      <c r="O20" s="110">
        <f t="array" ref="O20">SUM(IF(RIGHT(TBAT24NA,LEN($C20))=$C20,--LEFT(TBAT24NA,LEN(TBAT24NA)-LEN($C20))))</f>
        <v>0</v>
      </c>
      <c r="P20" s="110">
        <f t="array" ref="P20">SUM(IF(RIGHT(TBAT9NA,LEN($C20))=$C20,--LEFT(TBAT9NA,LEN(TBAT9NA)-LEN($C20))))</f>
        <v>0</v>
      </c>
      <c r="Q20" s="110">
        <f t="array" ref="Q20">SUM(IF(RIGHT(TBAT60NA,LEN($C20))=$C20,--LEFT(TBAT60NA,LEN(TBAT60NA)-LEN($C20))))</f>
        <v>0</v>
      </c>
      <c r="R20" s="110">
        <f t="array" ref="R20">SUM(IF(RIGHT(TBAT164NA,LEN($C20))=$C20,--LEFT(TBAT164NA,LEN(TBAT164NA)-LEN($C20))))</f>
        <v>0</v>
      </c>
      <c r="S20" s="110">
        <f t="array" ref="S20">SUM(IF(RIGHT(TBAT52NA,LEN($C20))=$C20,--LEFT(TBAT52NA,LEN(TBAT52NA)-LEN($C20))))</f>
        <v>0</v>
      </c>
      <c r="T20" s="110">
        <f t="array" ref="T20">SUM(IF(RIGHT(TBAT301NA,LEN($C20))=$C20,--LEFT(TBAT301NA,LEN(TBAT301NA)-LEN($C20))))</f>
        <v>0</v>
      </c>
      <c r="U20" s="110">
        <f t="array" ref="U20">SUM(IF(RIGHT(TBAT164NA,LEN($C20))=$C20,--LEFT(TBAT164NA,LEN(TBAT164NA)-LEN($C20))))</f>
        <v>0</v>
      </c>
      <c r="V20" s="110">
        <f t="array" ref="V20">SUM(IF(RIGHT(TBAT378NA,LEN($C20))=$C20,--LEFT(TBAT378NA,LEN(TBAT378NA)-LEN($C20))))</f>
        <v>0</v>
      </c>
      <c r="W20" s="224">
        <f t="shared" si="0"/>
        <v>0</v>
      </c>
      <c r="X20" s="176"/>
      <c r="AB20" s="174">
        <v>0</v>
      </c>
    </row>
    <row r="21" spans="1:28" hidden="1">
      <c r="A21" s="168" t="str">
        <f>IF(W21=0,"ẩn",MAX($A$5:$A20)+1)</f>
        <v>ẩn</v>
      </c>
      <c r="B21" s="175" t="s">
        <v>331</v>
      </c>
      <c r="C21" s="176" t="s">
        <v>37</v>
      </c>
      <c r="D21" s="176" t="s">
        <v>4</v>
      </c>
      <c r="E21" s="110">
        <f t="array" ref="E21">+SUM(IF(RIGHT(thaydayTA,LEN($C21))=$C21,--LEFT(thaydayTA,LEN(thaydayTA)-LEN($C21))))</f>
        <v>0</v>
      </c>
      <c r="F21" s="170">
        <f t="array" ref="F21">+SUM(IF(RIGHT(XDMTA5ABDEN39,LEN($C21))=$C21,--LEFT(XDMTA5ABDEN39,LEN(XDMTA5ABDEN39)-LEN($C21))))</f>
        <v>0</v>
      </c>
      <c r="G21" s="110">
        <f t="array" ref="G21">+SUM(IF(RIGHT(TA15DEN61,LEN($C21))=$C21,--LEFT(TA15DEN61,LEN(TA15DEN61)-LEN($C21))))</f>
        <v>0</v>
      </c>
      <c r="H21" s="110"/>
      <c r="I21" s="110"/>
      <c r="J21" s="110"/>
      <c r="K21" s="110">
        <f t="array" ref="K21">+SUM(IF(RIGHT(TBAT51NA,LEN($C21))=$C21,--LEFT(TBAT51NA,LEN(TBAT51NA)-LEN($C21))))</f>
        <v>0</v>
      </c>
      <c r="L21" s="110"/>
      <c r="M21" s="110">
        <f t="array" ref="M21">SUM(IF(RIGHT(TBAT218NA,LEN($C21))=$C21,--LEFT(TBAT218NA,LEN(TBAT218NA)-LEN($C21))))</f>
        <v>0</v>
      </c>
      <c r="N21" s="110">
        <f t="array" ref="N21">SUM(IF(RIGHT(TBAT22NA,LEN($C21))=$C21,--LEFT(TBAT22NA,LEN(TBAT22NA)-LEN($C21))))</f>
        <v>0</v>
      </c>
      <c r="O21" s="110">
        <f t="array" ref="O21">SUM(IF(RIGHT(TBAT24NA,LEN($C21))=$C21,--LEFT(TBAT24NA,LEN(TBAT24NA)-LEN($C21))))</f>
        <v>0</v>
      </c>
      <c r="P21" s="110">
        <f t="array" ref="P21">SUM(IF(RIGHT(TBAT9NA,LEN($C21))=$C21,--LEFT(TBAT9NA,LEN(TBAT9NA)-LEN($C21))))</f>
        <v>0</v>
      </c>
      <c r="Q21" s="110">
        <f t="array" ref="Q21">SUM(IF(RIGHT(TBAT60NA,LEN($C21))=$C21,--LEFT(TBAT60NA,LEN(TBAT60NA)-LEN($C21))))</f>
        <v>0</v>
      </c>
      <c r="R21" s="110">
        <f t="array" ref="R21">SUM(IF(RIGHT(TBAT164NA,LEN($C21))=$C21,--LEFT(TBAT164NA,LEN(TBAT164NA)-LEN($C21))))</f>
        <v>0</v>
      </c>
      <c r="S21" s="110">
        <f t="array" ref="S21">SUM(IF(RIGHT(TBAT52NA,LEN($C21))=$C21,--LEFT(TBAT52NA,LEN(TBAT52NA)-LEN($C21))))</f>
        <v>0</v>
      </c>
      <c r="T21" s="110">
        <f t="array" ref="T21">SUM(IF(RIGHT(TBAT301NA,LEN($C21))=$C21,--LEFT(TBAT301NA,LEN(TBAT301NA)-LEN($C21))))</f>
        <v>0</v>
      </c>
      <c r="U21" s="110">
        <f t="array" ref="U21">SUM(IF(RIGHT(TBAT164NA,LEN($C21))=$C21,--LEFT(TBAT164NA,LEN(TBAT164NA)-LEN($C21))))</f>
        <v>0</v>
      </c>
      <c r="V21" s="110">
        <f t="array" ref="V21">SUM(IF(RIGHT(TBAT378NA,LEN($C21))=$C21,--LEFT(TBAT378NA,LEN(TBAT378NA)-LEN($C21))))</f>
        <v>0</v>
      </c>
      <c r="W21" s="224">
        <f t="shared" si="0"/>
        <v>0</v>
      </c>
      <c r="X21" s="176"/>
      <c r="AA21" s="180"/>
      <c r="AB21" s="174">
        <v>0</v>
      </c>
    </row>
    <row r="22" spans="1:28" hidden="1">
      <c r="A22" s="168" t="str">
        <f>IF(W22=0,"ẩn",MAX($A$5:$A21)+1)</f>
        <v>ẩn</v>
      </c>
      <c r="B22" s="175" t="s">
        <v>332</v>
      </c>
      <c r="C22" s="176" t="s">
        <v>333</v>
      </c>
      <c r="D22" s="176" t="s">
        <v>4</v>
      </c>
      <c r="E22" s="110">
        <f t="array" ref="E22">+SUM(IF(RIGHT(thaydayTA,LEN($C22))=$C22,--LEFT(thaydayTA,LEN(thaydayTA)-LEN($C22))))</f>
        <v>0</v>
      </c>
      <c r="F22" s="170">
        <f t="array" ref="F22">+SUM(IF(RIGHT(XDMTA5ABDEN39,LEN($C22))=$C22,--LEFT(XDMTA5ABDEN39,LEN(XDMTA5ABDEN39)-LEN($C22))))</f>
        <v>0</v>
      </c>
      <c r="G22" s="110">
        <f t="array" ref="G22">+SUM(IF(RIGHT(TA15DEN61,LEN($C22))=$C22,--LEFT(TA15DEN61,LEN(TA15DEN61)-LEN($C22))))</f>
        <v>0</v>
      </c>
      <c r="H22" s="110"/>
      <c r="I22" s="110"/>
      <c r="J22" s="110"/>
      <c r="K22" s="110">
        <f t="array" ref="K22">+SUM(IF(RIGHT(TBAT51NA,LEN($C22))=$C22,--LEFT(TBAT51NA,LEN(TBAT51NA)-LEN($C22))))</f>
        <v>0</v>
      </c>
      <c r="L22" s="110"/>
      <c r="M22" s="110">
        <f t="array" ref="M22">SUM(IF(RIGHT(TBAT218NA,LEN($C22))=$C22,--LEFT(TBAT218NA,LEN(TBAT218NA)-LEN($C22))))</f>
        <v>0</v>
      </c>
      <c r="N22" s="110">
        <f t="array" ref="N22">SUM(IF(RIGHT(TBAT22NA,LEN($C22))=$C22,--LEFT(TBAT22NA,LEN(TBAT22NA)-LEN($C22))))</f>
        <v>0</v>
      </c>
      <c r="O22" s="110">
        <f t="array" ref="O22">SUM(IF(RIGHT(TBAT24NA,LEN($C22))=$C22,--LEFT(TBAT24NA,LEN(TBAT24NA)-LEN($C22))))</f>
        <v>0</v>
      </c>
      <c r="P22" s="110">
        <f t="array" ref="P22">SUM(IF(RIGHT(TBAT9NA,LEN($C22))=$C22,--LEFT(TBAT9NA,LEN(TBAT9NA)-LEN($C22))))</f>
        <v>0</v>
      </c>
      <c r="Q22" s="110">
        <f t="array" ref="Q22">SUM(IF(RIGHT(TBAT60NA,LEN($C22))=$C22,--LEFT(TBAT60NA,LEN(TBAT60NA)-LEN($C22))))</f>
        <v>0</v>
      </c>
      <c r="R22" s="110">
        <f t="array" ref="R22">SUM(IF(RIGHT(TBAT164NA,LEN($C22))=$C22,--LEFT(TBAT164NA,LEN(TBAT164NA)-LEN($C22))))</f>
        <v>0</v>
      </c>
      <c r="S22" s="110">
        <f t="array" ref="S22">SUM(IF(RIGHT(TBAT52NA,LEN($C22))=$C22,--LEFT(TBAT52NA,LEN(TBAT52NA)-LEN($C22))))</f>
        <v>0</v>
      </c>
      <c r="T22" s="110">
        <f t="array" ref="T22">SUM(IF(RIGHT(TBAT301NA,LEN($C22))=$C22,--LEFT(TBAT301NA,LEN(TBAT301NA)-LEN($C22))))</f>
        <v>0</v>
      </c>
      <c r="U22" s="110">
        <f t="array" ref="U22">SUM(IF(RIGHT(TBAT164NA,LEN($C22))=$C22,--LEFT(TBAT164NA,LEN(TBAT164NA)-LEN($C22))))</f>
        <v>0</v>
      </c>
      <c r="V22" s="110">
        <f t="array" ref="V22">SUM(IF(RIGHT(TBAT378NA,LEN($C22))=$C22,--LEFT(TBAT378NA,LEN(TBAT378NA)-LEN($C22))))</f>
        <v>0</v>
      </c>
      <c r="W22" s="224">
        <f t="shared" si="0"/>
        <v>0</v>
      </c>
      <c r="X22" s="176"/>
      <c r="AB22" s="174">
        <v>0</v>
      </c>
    </row>
    <row r="23" spans="1:28" hidden="1">
      <c r="A23" s="168" t="str">
        <f>IF(W23=0,"ẩn",MAX($A$5:$A22)+1)</f>
        <v>ẩn</v>
      </c>
      <c r="B23" s="175" t="s">
        <v>334</v>
      </c>
      <c r="C23" s="176" t="s">
        <v>335</v>
      </c>
      <c r="D23" s="176" t="s">
        <v>4</v>
      </c>
      <c r="E23" s="110">
        <f t="array" ref="E23">+SUM(IF(RIGHT(thaydayTA,LEN($C23))=$C23,--LEFT(thaydayTA,LEN(thaydayTA)-LEN($C23))))</f>
        <v>0</v>
      </c>
      <c r="F23" s="170">
        <f t="array" ref="F23">+SUM(IF(RIGHT(XDMTA5ABDEN39,LEN($C23))=$C23,--LEFT(XDMTA5ABDEN39,LEN(XDMTA5ABDEN39)-LEN($C23))))</f>
        <v>0</v>
      </c>
      <c r="G23" s="110">
        <f t="array" ref="G23">+SUM(IF(RIGHT(TA15DEN61,LEN($C23))=$C23,--LEFT(TA15DEN61,LEN(TA15DEN61)-LEN($C23))))</f>
        <v>0</v>
      </c>
      <c r="H23" s="110"/>
      <c r="I23" s="110"/>
      <c r="J23" s="110"/>
      <c r="K23" s="110">
        <f t="array" ref="K23">+SUM(IF(RIGHT(TBAT51NA,LEN($C23))=$C23,--LEFT(TBAT51NA,LEN(TBAT51NA)-LEN($C23))))</f>
        <v>0</v>
      </c>
      <c r="L23" s="110"/>
      <c r="M23" s="110">
        <f t="array" ref="M23">SUM(IF(RIGHT(TBAT218NA,LEN($C23))=$C23,--LEFT(TBAT218NA,LEN(TBAT218NA)-LEN($C23))))</f>
        <v>0</v>
      </c>
      <c r="N23" s="110">
        <f t="array" ref="N23">SUM(IF(RIGHT(TBAT22NA,LEN($C23))=$C23,--LEFT(TBAT22NA,LEN(TBAT22NA)-LEN($C23))))</f>
        <v>0</v>
      </c>
      <c r="O23" s="110">
        <f t="array" ref="O23">SUM(IF(RIGHT(TBAT24NA,LEN($C23))=$C23,--LEFT(TBAT24NA,LEN(TBAT24NA)-LEN($C23))))</f>
        <v>0</v>
      </c>
      <c r="P23" s="110">
        <f t="array" ref="P23">SUM(IF(RIGHT(TBAT9NA,LEN($C23))=$C23,--LEFT(TBAT9NA,LEN(TBAT9NA)-LEN($C23))))</f>
        <v>0</v>
      </c>
      <c r="Q23" s="110">
        <f t="array" ref="Q23">SUM(IF(RIGHT(TBAT60NA,LEN($C23))=$C23,--LEFT(TBAT60NA,LEN(TBAT60NA)-LEN($C23))))</f>
        <v>0</v>
      </c>
      <c r="R23" s="110">
        <f t="array" ref="R23">SUM(IF(RIGHT(TBAT164NA,LEN($C23))=$C23,--LEFT(TBAT164NA,LEN(TBAT164NA)-LEN($C23))))</f>
        <v>0</v>
      </c>
      <c r="S23" s="110">
        <f t="array" ref="S23">SUM(IF(RIGHT(TBAT52NA,LEN($C23))=$C23,--LEFT(TBAT52NA,LEN(TBAT52NA)-LEN($C23))))</f>
        <v>0</v>
      </c>
      <c r="T23" s="110">
        <f t="array" ref="T23">SUM(IF(RIGHT(TBAT301NA,LEN($C23))=$C23,--LEFT(TBAT301NA,LEN(TBAT301NA)-LEN($C23))))</f>
        <v>0</v>
      </c>
      <c r="U23" s="110">
        <f t="array" ref="U23">SUM(IF(RIGHT(TBAT164NA,LEN($C23))=$C23,--LEFT(TBAT164NA,LEN(TBAT164NA)-LEN($C23))))</f>
        <v>0</v>
      </c>
      <c r="V23" s="110">
        <f t="array" ref="V23">SUM(IF(RIGHT(TBAT378NA,LEN($C23))=$C23,--LEFT(TBAT378NA,LEN(TBAT378NA)-LEN($C23))))</f>
        <v>0</v>
      </c>
      <c r="W23" s="224">
        <f t="shared" si="0"/>
        <v>0</v>
      </c>
      <c r="X23" s="176"/>
      <c r="AB23" s="174">
        <v>0</v>
      </c>
    </row>
    <row r="24" spans="1:28">
      <c r="A24" s="168">
        <f>IF(W24=0,"ẩn",MAX($A$5:$A23)+1)</f>
        <v>6</v>
      </c>
      <c r="B24" s="175" t="s">
        <v>2147</v>
      </c>
      <c r="C24" s="176" t="s">
        <v>2146</v>
      </c>
      <c r="D24" s="176" t="s">
        <v>4</v>
      </c>
      <c r="E24" s="170">
        <f t="array" ref="E24">+SUM(IF(RIGHT(thaydayTA,LEN($C24))=$C24,--LEFT(thaydayTA,LEN(thaydayTA)-LEN($C24))))</f>
        <v>2946</v>
      </c>
      <c r="F24" s="170">
        <f t="array" ref="F24">+SUM(IF(RIGHT(XDMTA5ABDEN39,LEN($C24))=$C24,--LEFT(XDMTA5ABDEN39,LEN(XDMTA5ABDEN39)-LEN($C24))))</f>
        <v>1644</v>
      </c>
      <c r="G24" s="170">
        <f t="array" ref="G24">+SUM(IF(RIGHT(TA15DEN61,LEN($C24))=$C24,--LEFT(TA15DEN61,LEN(TA15DEN61)-LEN($C24))))</f>
        <v>1077</v>
      </c>
      <c r="H24" s="170"/>
      <c r="I24" s="170"/>
      <c r="J24" s="170"/>
      <c r="K24" s="110">
        <f t="array" ref="K24">+SUM(IF(RIGHT(TBAT51NA,LEN($C24))=$C24,--LEFT(TBAT51NA,LEN(TBAT51NA)-LEN($C24))))</f>
        <v>0</v>
      </c>
      <c r="L24" s="170">
        <f t="array" ref="L24">+SUM(IF(RIGHT(TA63NA,LEN($C24))=$C24,--LEFT(TA63NA,LEN(TA63NA)-LEN($C24))))</f>
        <v>0</v>
      </c>
      <c r="M24" s="110">
        <f t="array" ref="M24">SUM(IF(RIGHT(TBAT218NA,LEN($C24))=$C24,--LEFT(TBAT218NA,LEN(TBAT218NA)-LEN($C24))))</f>
        <v>0</v>
      </c>
      <c r="N24" s="110">
        <f t="array" ref="N24">SUM(IF(RIGHT(TBAT22NA,LEN($C24))=$C24,--LEFT(TBAT22NA,LEN(TBAT22NA)-LEN($C24))))</f>
        <v>0</v>
      </c>
      <c r="O24" s="110">
        <f t="array" ref="O24">SUM(IF(RIGHT(TBAT24NA,LEN($C24))=$C24,--LEFT(TBAT24NA,LEN(TBAT24NA)-LEN($C24))))</f>
        <v>0</v>
      </c>
      <c r="P24" s="110">
        <f t="array" ref="P24">SUM(IF(RIGHT(TBAT9NA,LEN($C24))=$C24,--LEFT(TBAT9NA,LEN(TBAT9NA)-LEN($C24))))</f>
        <v>0</v>
      </c>
      <c r="Q24" s="110">
        <f t="array" ref="Q24">SUM(IF(RIGHT(TBAT60NA,LEN($C24))=$C24,--LEFT(TBAT60NA,LEN(TBAT60NA)-LEN($C24))))</f>
        <v>0</v>
      </c>
      <c r="R24" s="110">
        <f t="array" ref="R24">SUM(IF(RIGHT(TBAT164NA,LEN($C24))=$C24,--LEFT(TBAT164NA,LEN(TBAT164NA)-LEN($C24))))</f>
        <v>0</v>
      </c>
      <c r="S24" s="110">
        <f t="array" ref="S24">SUM(IF(RIGHT(TBAT52NA,LEN($C24))=$C24,--LEFT(TBAT52NA,LEN(TBAT52NA)-LEN($C24))))</f>
        <v>0</v>
      </c>
      <c r="T24" s="110">
        <f t="array" ref="T24">SUM(IF(RIGHT(TBAT301NA,LEN($C24))=$C24,--LEFT(TBAT301NA,LEN(TBAT301NA)-LEN($C24))))</f>
        <v>0</v>
      </c>
      <c r="U24" s="110">
        <f t="array" ref="U24">SUM(IF(RIGHT(TBAT46NA,LEN($C24))=$C24,--LEFT(TBAT46NA,LEN(TBAT46NA)-LEN($C24))))</f>
        <v>0</v>
      </c>
      <c r="V24" s="110">
        <f t="array" ref="V24">SUM(IF(RIGHT(TBAT378NA,LEN($C24))=$C24,--LEFT(TBAT378NA,LEN(TBAT378NA)-LEN($C24))))</f>
        <v>0</v>
      </c>
      <c r="W24" s="430">
        <f t="shared" si="0"/>
        <v>5667</v>
      </c>
      <c r="X24" s="578"/>
      <c r="Y24" s="172">
        <f>SUMIF(LKTA_22!$D$8:$D$564,THTA22!$C$24,LKTA_22!$H$8:$H$564)</f>
        <v>1922</v>
      </c>
      <c r="Z24" s="173">
        <f>Y24*$Z$6</f>
        <v>5766</v>
      </c>
      <c r="AB24" s="178"/>
    </row>
    <row r="25" spans="1:28" ht="17.25" customHeight="1">
      <c r="A25" s="166" t="s">
        <v>255</v>
      </c>
      <c r="B25" s="167" t="s">
        <v>336</v>
      </c>
      <c r="C25" s="166"/>
      <c r="D25" s="166"/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576"/>
      <c r="AB25" s="180"/>
    </row>
    <row r="26" spans="1:28" s="182" customFormat="1">
      <c r="A26" s="168">
        <f>IF(W26=0,"ẩn",MAX($A$5:$A25)+1)</f>
        <v>7</v>
      </c>
      <c r="B26" s="175" t="s">
        <v>337</v>
      </c>
      <c r="C26" s="181" t="s">
        <v>274</v>
      </c>
      <c r="D26" s="181" t="s">
        <v>338</v>
      </c>
      <c r="E26" s="80">
        <f t="array" ref="E26">SUM(COUNTIF(thaydayTA,{"",2,3,4,5,6,7,8,9,10,11,12,13,14}&amp;$C26)*{1,2,3,4,5,6,7,8,9,10,11,12,13,14})</f>
        <v>51</v>
      </c>
      <c r="F26" s="80">
        <f>SUM(COUNTIF(XDMTA5ABDEN39,{"",2,3,4,5,6,7,8,9,10,11,12,13,14}&amp;$C26)*{1,2,3,4,5,6,7,8,9,10,11,12,13,14})</f>
        <v>30</v>
      </c>
      <c r="G26" s="80">
        <f>SUM(COUNTIF(TA15DEN61,{"",2,3,4,5,6,7,8,9,10,11,12,13,14}&amp;$C26)*{1,2,3,4,5,6,7,8,9,10,11,12,13,14})</f>
        <v>15</v>
      </c>
      <c r="H26" s="80"/>
      <c r="I26" s="80"/>
      <c r="J26" s="80">
        <f>SUM(COUNTIF(xencot,{"",2,3,4,5,6,7,8,9,10,11,12,13,14}&amp;$C26)*{1,2,3,4,5,6,7,8,9,10,11,12,13,14})</f>
        <v>72</v>
      </c>
      <c r="K26" s="80">
        <f>SUM(COUNTIF(TBAT51NA,{"",2,3,4,5,6,7,8,9,10,11,12,13,14}&amp;$C26)*{1,2,3,4,5,6,7,8,9,10,11,12,13,14})</f>
        <v>29</v>
      </c>
      <c r="L26" s="80">
        <f>SUM(COUNTIF(TA63NA,{"",2,3,4,5,6,7,8,9,10,11,12,13,14}&amp;$C26)*{1,2,3,4,5,6,7,8,9,10,11,12,13,14})</f>
        <v>0</v>
      </c>
      <c r="M26" s="80">
        <f>SUM(COUNTIF(TBAT218NA,{"",2,3,4,5,6,7,8,9,10,11,12,13,14}&amp;$C26)*{1,2,3,4,5,6,7,8,9,10,11,12,13,14})</f>
        <v>36</v>
      </c>
      <c r="N26" s="80">
        <f>SUM(COUNTIF(TBAT22NA,{"",2,3,4,5,6,7,8,9,10,11,12,13,14}&amp;$C26)*{1,2,3,4,5,6,7,8,9,10,11,12,13,14})</f>
        <v>38</v>
      </c>
      <c r="O26" s="80">
        <f>SUM(COUNTIF(TBAT24NA,{"",2,3,4,5,6,7,8,9,10,11,12,13,14}&amp;$C26)*{1,2,3,4,5,6,7,8,9,10,11,12,13,14})</f>
        <v>63</v>
      </c>
      <c r="P26" s="80">
        <f>SUM(COUNTIF(TBAT9NA,{"",2,3,4,5,6,7,8,9,10,11,12,13,14}&amp;$C26)*{1,2,3,4,5,6,7,8,9,10,11,12,13,14})</f>
        <v>33</v>
      </c>
      <c r="Q26" s="80">
        <f>SUM(COUNTIF(TBAT60NA,{"",2,3,4,5,6,7,8,9,10,11,12,13,14}&amp;$C26)*{1,2,3,4,5,6,7,8,9,10,11,12,13,14})</f>
        <v>54</v>
      </c>
      <c r="R26" s="80">
        <f>SUM(COUNTIF(TBAT164NA,{"",2,3,4,5,6,7,8,9,10,11,12,13,14}&amp;$C26)*{1,2,3,4,5,6,7,8,9,10,11,12,13,14})</f>
        <v>44</v>
      </c>
      <c r="S26" s="80">
        <f>SUM(COUNTIF(TBAT52NA,{"",2,3,4,5,6,7,8,9,10,11,12,13,14}&amp;$C26)*{1,2,3,4,5,6,7,8,9,10,11,12,13,14})</f>
        <v>36</v>
      </c>
      <c r="T26" s="80">
        <f>SUM(COUNTIF(TBAT301NA,{"",2,3,4,5,6,7,8,9,10,11,12,13,14}&amp;$C26)*{1,2,3,4,5,6,7,8,9,10,11,12,13,14})</f>
        <v>12</v>
      </c>
      <c r="U26" s="80">
        <f>SUM(COUNTIF(TBAT46NA,{"",2,3,4,5,6,7,8,9,10,11,12,13,14}&amp;$C26)*{1,2,3,4,5,6,7,8,9,10,11,12,13,14})</f>
        <v>18</v>
      </c>
      <c r="V26" s="80">
        <f>SUM(COUNTIF(TBAT378NA,{"",2,3,4,5,6,7,8,9,10,11,12,13,14}&amp;$C26)*{1,2,3,4,5,6,7,8,9,10,11,12,13,14})</f>
        <v>36</v>
      </c>
      <c r="W26" s="429">
        <f t="shared" si="0"/>
        <v>567</v>
      </c>
      <c r="X26" s="579"/>
      <c r="Z26" s="183"/>
    </row>
    <row r="27" spans="1:28" s="182" customFormat="1" hidden="1">
      <c r="A27" s="168" t="str">
        <f>IF(W27=0,"ẩn",MAX($A$5:$A26)+1)</f>
        <v>ẩn</v>
      </c>
      <c r="B27" s="175" t="s">
        <v>339</v>
      </c>
      <c r="C27" s="181" t="s">
        <v>340</v>
      </c>
      <c r="D27" s="181" t="s">
        <v>338</v>
      </c>
      <c r="E27" s="190">
        <f t="array" ref="E27">SUM(COUNTIF(thaydayTA,{"",2,3,4,5,6,7,8,9,10,11,12,13,14}&amp;$C27)*{1,2,3,4,5,6,7,8,9,10,11,12,13,14})</f>
        <v>0</v>
      </c>
      <c r="F27" s="80">
        <f>SUM(COUNTIF(XDMTA5ABDEN39,{"",2,3,4,5,6,7,8,9,10,11,12,13,14}&amp;$C27)*{1,2,3,4,5,6,7,8,9,10,11,12,13,14})</f>
        <v>0</v>
      </c>
      <c r="G27" s="190">
        <f>SUM(COUNTIF(TA15DEN61,{"",2,3,4,5,6,7,8,9,10,11,12,13,14}&amp;$C27)*{1,2,3,4,5,6,7,8,9,10,11,12,13,14})</f>
        <v>0</v>
      </c>
      <c r="H27" s="190"/>
      <c r="I27" s="190"/>
      <c r="J27" s="190">
        <f>SUM(COUNTIF(xencot,{"",2,3,4,5,6,7,8,9,10,11,12,13,14}&amp;$C27)*{1,2,3,4,5,6,7,8,9,10,11,12,13,14})</f>
        <v>0</v>
      </c>
      <c r="K27" s="190">
        <f>SUM(COUNTIF(TBAT51NA,{"",2,3,4,5,6,7,8,9,10,11,12,13,14}&amp;$C27)*{1,2,3,4,5,6,7,8,9,10,11,12,13,14})</f>
        <v>0</v>
      </c>
      <c r="L27" s="190"/>
      <c r="M27" s="190">
        <f>SUM(COUNTIF(TBAT218NA,{"",2,3,4,5,6,7,8,9,10,11,12,13,14}&amp;$C27)*{1,2,3,4,5,6,7,8,9,10,11,12,13,14})</f>
        <v>0</v>
      </c>
      <c r="N27" s="190">
        <f>SUM(COUNTIF(TBAT22NA,{"",2,3,4,5,6,7,8,9,10,11,12,13,14}&amp;$C27)*{1,2,3,4,5,6,7,8,9,10,11,12,13,14})</f>
        <v>0</v>
      </c>
      <c r="O27" s="190">
        <f>SUM(COUNTIF(TBAT24NA,{"",2,3,4,5,6,7,8,9,10,11,12,13,14}&amp;$C27)*{1,2,3,4,5,6,7,8,9,10,11,12,13,14})</f>
        <v>0</v>
      </c>
      <c r="P27" s="190">
        <f>SUM(COUNTIF(TBAT9NA,{"",2,3,4,5,6,7,8,9,10,11,12,13,14}&amp;$C27)*{1,2,3,4,5,6,7,8,9,10,11,12,13,14})</f>
        <v>0</v>
      </c>
      <c r="Q27" s="190">
        <f>SUM(COUNTIF(TBAT60NA,{"",2,3,4,5,6,7,8,9,10,11,12,13,14}&amp;$C27)*{1,2,3,4,5,6,7,8,9,10,11,12,13,14})</f>
        <v>0</v>
      </c>
      <c r="R27" s="190">
        <f>SUM(COUNTIF(TBAT164NA,{"",2,3,4,5,6,7,8,9,10,11,12,13,14}&amp;$C27)*{1,2,3,4,5,6,7,8,9,10,11,12,13,14})</f>
        <v>0</v>
      </c>
      <c r="S27" s="190">
        <f>SUM(COUNTIF(TBAT52NA,{"",2,3,4,5,6,7,8,9,10,11,12,13,14}&amp;$C27)*{1,2,3,4,5,6,7,8,9,10,11,12,13,14})</f>
        <v>0</v>
      </c>
      <c r="T27" s="190">
        <f>SUM(COUNTIF(TBAT301NA,{"",2,3,4,5,6,7,8,9,10,11,12,13,14}&amp;$C27)*{1,2,3,4,5,6,7,8,9,10,11,12,13,14})</f>
        <v>0</v>
      </c>
      <c r="U27" s="190">
        <f>SUM(COUNTIF(TBAT46NA,{"",2,3,4,5,6,7,8,9,10,11,12,13,14}&amp;$C27)*{1,2,3,4,5,6,7,8,9,10,11,12,13,14})</f>
        <v>0</v>
      </c>
      <c r="V27" s="190">
        <f>SUM(COUNTIF(TBAT378NA,{"",2,3,4,5,6,7,8,9,10,11,12,13,14}&amp;$C27)*{1,2,3,4,5,6,7,8,9,10,11,12,13,14})</f>
        <v>0</v>
      </c>
      <c r="W27" s="225">
        <f t="shared" si="0"/>
        <v>0</v>
      </c>
      <c r="X27" s="181"/>
    </row>
    <row r="28" spans="1:28" s="182" customFormat="1" hidden="1">
      <c r="A28" s="168" t="str">
        <f>IF(W28=0,"ẩn",MAX($A$5:$A27)+1)</f>
        <v>ẩn</v>
      </c>
      <c r="B28" s="175" t="s">
        <v>341</v>
      </c>
      <c r="C28" s="181" t="s">
        <v>342</v>
      </c>
      <c r="D28" s="181" t="s">
        <v>338</v>
      </c>
      <c r="E28" s="190">
        <f t="array" ref="E28">SUM(COUNTIF(thaydayTA,{"",2,3,4,5,6,7,8,9,10,11,12,13,14}&amp;$C28)*{1,2,3,4,5,6,7,8,9,10,11,12,13,14})</f>
        <v>0</v>
      </c>
      <c r="F28" s="80">
        <f>SUM(COUNTIF(XDMTA5ABDEN39,{"",2,3,4,5,6,7,8,9,10,11,12,13,14}&amp;$C28)*{1,2,3,4,5,6,7,8,9,10,11,12,13,14})</f>
        <v>0</v>
      </c>
      <c r="G28" s="190">
        <f>SUM(COUNTIF(TA15DEN61,{"",2,3,4,5,6,7,8,9,10,11,12,13,14}&amp;$C28)*{1,2,3,4,5,6,7,8,9,10,11,12,13,14})</f>
        <v>0</v>
      </c>
      <c r="H28" s="190"/>
      <c r="I28" s="190"/>
      <c r="J28" s="190">
        <f>SUM(COUNTIF(xencot,{"",2,3,4,5,6,7,8,9,10,11,12,13,14}&amp;$C28)*{1,2,3,4,5,6,7,8,9,10,11,12,13,14})</f>
        <v>0</v>
      </c>
      <c r="K28" s="190">
        <f>SUM(COUNTIF(TBAT51NA,{"",2,3,4,5,6,7,8,9,10,11,12,13,14}&amp;$C28)*{1,2,3,4,5,6,7,8,9,10,11,12,13,14})</f>
        <v>0</v>
      </c>
      <c r="L28" s="190"/>
      <c r="M28" s="190">
        <f>SUM(COUNTIF(TBAT218NA,{"",2,3,4,5,6,7,8,9,10,11,12,13,14}&amp;$C28)*{1,2,3,4,5,6,7,8,9,10,11,12,13,14})</f>
        <v>0</v>
      </c>
      <c r="N28" s="190">
        <f>SUM(COUNTIF(TBAT22NA,{"",2,3,4,5,6,7,8,9,10,11,12,13,14}&amp;$C28)*{1,2,3,4,5,6,7,8,9,10,11,12,13,14})</f>
        <v>0</v>
      </c>
      <c r="O28" s="190">
        <f>SUM(COUNTIF(TBAT24NA,{"",2,3,4,5,6,7,8,9,10,11,12,13,14}&amp;$C28)*{1,2,3,4,5,6,7,8,9,10,11,12,13,14})</f>
        <v>0</v>
      </c>
      <c r="P28" s="190">
        <f>SUM(COUNTIF(TBAT9NA,{"",2,3,4,5,6,7,8,9,10,11,12,13,14}&amp;$C28)*{1,2,3,4,5,6,7,8,9,10,11,12,13,14})</f>
        <v>0</v>
      </c>
      <c r="Q28" s="190">
        <f>SUM(COUNTIF(TBAT60NA,{"",2,3,4,5,6,7,8,9,10,11,12,13,14}&amp;$C28)*{1,2,3,4,5,6,7,8,9,10,11,12,13,14})</f>
        <v>0</v>
      </c>
      <c r="R28" s="190">
        <f>SUM(COUNTIF(TBAT164NA,{"",2,3,4,5,6,7,8,9,10,11,12,13,14}&amp;$C28)*{1,2,3,4,5,6,7,8,9,10,11,12,13,14})</f>
        <v>0</v>
      </c>
      <c r="S28" s="190">
        <f>SUM(COUNTIF(TBAT52NA,{"",2,3,4,5,6,7,8,9,10,11,12,13,14}&amp;$C28)*{1,2,3,4,5,6,7,8,9,10,11,12,13,14})</f>
        <v>0</v>
      </c>
      <c r="T28" s="190">
        <f>SUM(COUNTIF(TBAT301NA,{"",2,3,4,5,6,7,8,9,10,11,12,13,14}&amp;$C28)*{1,2,3,4,5,6,7,8,9,10,11,12,13,14})</f>
        <v>0</v>
      </c>
      <c r="U28" s="190">
        <f>SUM(COUNTIF(TBAT46NA,{"",2,3,4,5,6,7,8,9,10,11,12,13,14}&amp;$C28)*{1,2,3,4,5,6,7,8,9,10,11,12,13,14})</f>
        <v>0</v>
      </c>
      <c r="V28" s="190">
        <f>SUM(COUNTIF(TBAT378NA,{"",2,3,4,5,6,7,8,9,10,11,12,13,14}&amp;$C28)*{1,2,3,4,5,6,7,8,9,10,11,12,13,14})</f>
        <v>0</v>
      </c>
      <c r="W28" s="225">
        <f t="shared" si="0"/>
        <v>0</v>
      </c>
      <c r="X28" s="181"/>
    </row>
    <row r="29" spans="1:28" s="182" customFormat="1">
      <c r="A29" s="168">
        <f>IF(W29=0,"ẩn",MAX($A$5:$A28)+1)</f>
        <v>8</v>
      </c>
      <c r="B29" s="175" t="s">
        <v>343</v>
      </c>
      <c r="C29" s="181" t="s">
        <v>344</v>
      </c>
      <c r="D29" s="181" t="s">
        <v>8</v>
      </c>
      <c r="E29" s="80">
        <f t="array" ref="E29">SUM(COUNTIF(thaydayTA,{"",2,3,4,5,6,7,8,9,10,11,12,13,14}&amp;$C29)*{1,2,3,4,5,6,7,8,9,10,11,12,13,14})</f>
        <v>15</v>
      </c>
      <c r="F29" s="80">
        <f>SUM(COUNTIF(XDMTA5ABDEN39,{"",2,3,4,5,6,7,8,9,10,11,12,13,14}&amp;$C29)*{1,2,3,4,5,6,7,8,9,10,11,12,13,14})</f>
        <v>24</v>
      </c>
      <c r="G29" s="80">
        <f>SUM(COUNTIF(TA15DEN61,{"",2,3,4,5,6,7,8,9,10,11,12,13,14}&amp;$C29)*{1,2,3,4,5,6,7,8,9,10,11,12,13,14})</f>
        <v>24</v>
      </c>
      <c r="H29" s="80"/>
      <c r="I29" s="80"/>
      <c r="J29" s="80">
        <f>SUM(COUNTIF(xencot,{"",2,3,4,5,6,7,8,9,10,11,12,13,14}&amp;$C29)*{1,2,3,4,5,6,7,8,9,10,11,12,13,14})</f>
        <v>0</v>
      </c>
      <c r="K29" s="80">
        <f>SUM(COUNTIF(TBAT51NA,{"",2,3,4,5,6,7,8,9,10,11,12,13,14}&amp;$C29)*{1,2,3,4,5,6,7,8,9,10,11,12,13,14})</f>
        <v>24</v>
      </c>
      <c r="L29" s="80">
        <f>SUM(COUNTIF(TA63NA,{"",2,3,4,5,6,7,8,9,10,11,12,13,14}&amp;$C29)*{1,2,3,4,5,6,7,8,9,10,11,12,13,14})</f>
        <v>6</v>
      </c>
      <c r="M29" s="80">
        <f>SUM(COUNTIF(TBAT218NA,{"",2,3,4,5,6,7,8,9,10,11,12,13,14}&amp;$C29)*{1,2,3,4,5,6,7,8,9,10,11,12,13,14})</f>
        <v>12</v>
      </c>
      <c r="N29" s="80">
        <f>SUM(COUNTIF(TBAT22NA,{"",2,3,4,5,6,7,8,9,10,11,12,13,14}&amp;$C29)*{1,2,3,4,5,6,7,8,9,10,11,12,13,14})</f>
        <v>12</v>
      </c>
      <c r="O29" s="80">
        <f>SUM(COUNTIF(TBAT24NA,{"",2,3,4,5,6,7,8,9,10,11,12,13,14}&amp;$C29)*{1,2,3,4,5,6,7,8,9,10,11,12,13,14})</f>
        <v>30</v>
      </c>
      <c r="P29" s="80">
        <f>SUM(COUNTIF(TBAT9NA,{"",2,3,4,5,6,7,8,9,10,11,12,13,14}&amp;$C29)*{1,2,3,4,5,6,7,8,9,10,11,12,13,14})</f>
        <v>48</v>
      </c>
      <c r="Q29" s="80">
        <f>SUM(COUNTIF(TBAT60NA,{"",2,3,4,5,6,7,8,9,10,11,12,13,14}&amp;$C29)*{1,2,3,4,5,6,7,8,9,10,11,12,13,14})</f>
        <v>15</v>
      </c>
      <c r="R29" s="80">
        <f>SUM(COUNTIF(TBAT164NA,{"",2,3,4,5,6,7,8,9,10,11,12,13,14}&amp;$C29)*{1,2,3,4,5,6,7,8,9,10,11,12,13,14})</f>
        <v>30</v>
      </c>
      <c r="S29" s="80">
        <f>SUM(COUNTIF(TBAT52NA,{"",2,3,4,5,6,7,8,9,10,11,12,13,14}&amp;$C29)*{1,2,3,4,5,6,7,8,9,10,11,12,13,14})</f>
        <v>24</v>
      </c>
      <c r="T29" s="80">
        <f>SUM(COUNTIF(TBAT301NA,{"",2,3,4,5,6,7,8,9,10,11,12,13,14}&amp;$C29)*{1,2,3,4,5,6,7,8,9,10,11,12,13,14})</f>
        <v>18</v>
      </c>
      <c r="U29" s="80">
        <f>SUM(COUNTIF(TBAT46NA,{"",2,3,4,5,6,7,8,9,10,11,12,13,14}&amp;$C29)*{1,2,3,4,5,6,7,8,9,10,11,12,13,14})</f>
        <v>21</v>
      </c>
      <c r="V29" s="80">
        <f>SUM(COUNTIF(TBAT378NA,{"",2,3,4,5,6,7,8,9,10,11,12,13,14}&amp;$C29)*{1,2,3,4,5,6,7,8,9,10,11,12,13,14})</f>
        <v>36</v>
      </c>
      <c r="W29" s="171">
        <f t="shared" si="0"/>
        <v>339</v>
      </c>
      <c r="X29" s="579"/>
      <c r="Y29" s="184"/>
      <c r="Z29" s="185"/>
    </row>
    <row r="30" spans="1:28" s="182" customFormat="1" hidden="1">
      <c r="A30" s="168" t="str">
        <f>IF(W30=0,"ẩn",MAX($A$5:$A29)+1)</f>
        <v>ẩn</v>
      </c>
      <c r="B30" s="175" t="s">
        <v>345</v>
      </c>
      <c r="C30" s="181" t="s">
        <v>346</v>
      </c>
      <c r="D30" s="181" t="s">
        <v>8</v>
      </c>
      <c r="E30" s="190">
        <f t="array" ref="E30">SUM(COUNTIF(thaydayTA,{"",2,3,4,5,6,7,8,9,10,11,12,13,14}&amp;$C30)*{1,2,3,4,5,6,7,8,9,10,11,12,13,14})</f>
        <v>0</v>
      </c>
      <c r="F30" s="80">
        <f>SUM(COUNTIF(XDMTA5ABDEN39,{"",2,3,4,5,6,7,8,9,10,11,12,13,14}&amp;$C30)*{1,2,3,4,5,6,7,8,9,10,11,12,13,14})</f>
        <v>0</v>
      </c>
      <c r="G30" s="190">
        <f>SUM(COUNTIF(TA15DEN61,{"",2,3,4,5,6,7,8,9,10,11,12,13,14}&amp;$C30)*{1,2,3,4,5,6,7,8,9,10,11,12,13,14})</f>
        <v>0</v>
      </c>
      <c r="H30" s="190"/>
      <c r="I30" s="190"/>
      <c r="J30" s="190">
        <f>SUM(COUNTIF(xencot,{"",2,3,4,5,6,7,8,9,10,11,12,13,14}&amp;$C30)*{1,2,3,4,5,6,7,8,9,10,11,12,13,14})</f>
        <v>0</v>
      </c>
      <c r="K30" s="190">
        <f>SUM(COUNTIF(TBAT51NA,{"",2,3,4,5,6,7,8,9,10,11,12,13,14}&amp;$C30)*{1,2,3,4,5,6,7,8,9,10,11,12,13,14})</f>
        <v>0</v>
      </c>
      <c r="L30" s="190"/>
      <c r="M30" s="190">
        <f>SUM(COUNTIF(TBAT218NA,{"",2,3,4,5,6,7,8,9,10,11,12,13,14}&amp;$C30)*{1,2,3,4,5,6,7,8,9,10,11,12,13,14})</f>
        <v>0</v>
      </c>
      <c r="N30" s="190">
        <f>SUM(COUNTIF(TBAT22NA,{"",2,3,4,5,6,7,8,9,10,11,12,13,14}&amp;$C30)*{1,2,3,4,5,6,7,8,9,10,11,12,13,14})</f>
        <v>0</v>
      </c>
      <c r="O30" s="190">
        <f>SUM(COUNTIF(TBAT24NA,{"",2,3,4,5,6,7,8,9,10,11,12,13,14}&amp;$C30)*{1,2,3,4,5,6,7,8,9,10,11,12,13,14})</f>
        <v>0</v>
      </c>
      <c r="P30" s="190">
        <f>SUM(COUNTIF(TBAT9NA,{"",2,3,4,5,6,7,8,9,10,11,12,13,14}&amp;$C30)*{1,2,3,4,5,6,7,8,9,10,11,12,13,14})</f>
        <v>0</v>
      </c>
      <c r="Q30" s="190">
        <f>SUM(COUNTIF(TBAT60NA,{"",2,3,4,5,6,7,8,9,10,11,12,13,14}&amp;$C30)*{1,2,3,4,5,6,7,8,9,10,11,12,13,14})</f>
        <v>0</v>
      </c>
      <c r="R30" s="190">
        <f>SUM(COUNTIF(TBAT164NA,{"",2,3,4,5,6,7,8,9,10,11,12,13,14}&amp;$C30)*{1,2,3,4,5,6,7,8,9,10,11,12,13,14})</f>
        <v>0</v>
      </c>
      <c r="S30" s="190">
        <f>SUM(COUNTIF(TBAT52NA,{"",2,3,4,5,6,7,8,9,10,11,12,13,14}&amp;$C30)*{1,2,3,4,5,6,7,8,9,10,11,12,13,14})</f>
        <v>0</v>
      </c>
      <c r="T30" s="190">
        <f>SUM(COUNTIF(TBAT301NA,{"",2,3,4,5,6,7,8,9,10,11,12,13,14}&amp;$C30)*{1,2,3,4,5,6,7,8,9,10,11,12,13,14})</f>
        <v>0</v>
      </c>
      <c r="U30" s="190">
        <f>SUM(COUNTIF(TBAT46NA,{"",2,3,4,5,6,7,8,9,10,11,12,13,14}&amp;$C30)*{1,2,3,4,5,6,7,8,9,10,11,12,13,14})</f>
        <v>0</v>
      </c>
      <c r="V30" s="190">
        <f>SUM(COUNTIF(TBAT378NA,{"",2,3,4,5,6,7,8,9,10,11,12,13,14}&amp;$C30)*{1,2,3,4,5,6,7,8,9,10,11,12,13,14})</f>
        <v>0</v>
      </c>
      <c r="W30" s="225">
        <f t="shared" si="0"/>
        <v>0</v>
      </c>
      <c r="X30" s="181"/>
    </row>
    <row r="31" spans="1:28" s="182" customFormat="1" hidden="1">
      <c r="A31" s="168" t="str">
        <f>IF(W31=0,"ẩn",MAX($A$5:$A30)+1)</f>
        <v>ẩn</v>
      </c>
      <c r="B31" s="175" t="s">
        <v>347</v>
      </c>
      <c r="C31" s="181" t="s">
        <v>348</v>
      </c>
      <c r="D31" s="181" t="s">
        <v>9</v>
      </c>
      <c r="E31" s="190">
        <f t="array" ref="E31">SUM(COUNTIF(thaydayTA,{"",2,3,4,5,6,7,8,9,10,11,12,13,14}&amp;$C31)*{1,2,3,4,5,6,7,8,9,10,11,12,13,14})</f>
        <v>0</v>
      </c>
      <c r="F31" s="80">
        <f>SUM(COUNTIF(XDMTA5ABDEN39,{"",2,3,4,5,6,7,8,9,10,11,12,13,14}&amp;$C31)*{1,2,3,4,5,6,7,8,9,10,11,12,13,14})</f>
        <v>0</v>
      </c>
      <c r="G31" s="190">
        <f>SUM(COUNTIF(TA15DEN61,{"",2,3,4,5,6,7,8,9,10,11,12,13,14}&amp;$C31)*{1,2,3,4,5,6,7,8,9,10,11,12,13,14})</f>
        <v>0</v>
      </c>
      <c r="H31" s="190"/>
      <c r="I31" s="190"/>
      <c r="J31" s="190">
        <f>SUM(COUNTIF(xencot,{"",2,3,4,5,6,7,8,9,10,11,12,13,14}&amp;$C31)*{1,2,3,4,5,6,7,8,9,10,11,12,13,14})</f>
        <v>0</v>
      </c>
      <c r="K31" s="190">
        <f>SUM(COUNTIF(TBAT51NA,{"",2,3,4,5,6,7,8,9,10,11,12,13,14}&amp;$C31)*{1,2,3,4,5,6,7,8,9,10,11,12,13,14})</f>
        <v>0</v>
      </c>
      <c r="L31" s="190"/>
      <c r="M31" s="190">
        <f>SUM(COUNTIF(TBAT218NA,{"",2,3,4,5,6,7,8,9,10,11,12,13,14}&amp;$C31)*{1,2,3,4,5,6,7,8,9,10,11,12,13,14})</f>
        <v>0</v>
      </c>
      <c r="N31" s="190">
        <f>SUM(COUNTIF(TBAT22NA,{"",2,3,4,5,6,7,8,9,10,11,12,13,14}&amp;$C31)*{1,2,3,4,5,6,7,8,9,10,11,12,13,14})</f>
        <v>0</v>
      </c>
      <c r="O31" s="190">
        <f>SUM(COUNTIF(TBAT24NA,{"",2,3,4,5,6,7,8,9,10,11,12,13,14}&amp;$C31)*{1,2,3,4,5,6,7,8,9,10,11,12,13,14})</f>
        <v>0</v>
      </c>
      <c r="P31" s="190">
        <f>SUM(COUNTIF(TBAT9NA,{"",2,3,4,5,6,7,8,9,10,11,12,13,14}&amp;$C31)*{1,2,3,4,5,6,7,8,9,10,11,12,13,14})</f>
        <v>0</v>
      </c>
      <c r="Q31" s="190">
        <f>SUM(COUNTIF(TBAT60NA,{"",2,3,4,5,6,7,8,9,10,11,12,13,14}&amp;$C31)*{1,2,3,4,5,6,7,8,9,10,11,12,13,14})</f>
        <v>0</v>
      </c>
      <c r="R31" s="190">
        <f>SUM(COUNTIF(TBAT164NA,{"",2,3,4,5,6,7,8,9,10,11,12,13,14}&amp;$C31)*{1,2,3,4,5,6,7,8,9,10,11,12,13,14})</f>
        <v>0</v>
      </c>
      <c r="S31" s="190">
        <f>SUM(COUNTIF(TBAT52NA,{"",2,3,4,5,6,7,8,9,10,11,12,13,14}&amp;$C31)*{1,2,3,4,5,6,7,8,9,10,11,12,13,14})</f>
        <v>0</v>
      </c>
      <c r="T31" s="190">
        <f>SUM(COUNTIF(TBAT301NA,{"",2,3,4,5,6,7,8,9,10,11,12,13,14}&amp;$C31)*{1,2,3,4,5,6,7,8,9,10,11,12,13,14})</f>
        <v>0</v>
      </c>
      <c r="U31" s="190">
        <f>SUM(COUNTIF(TBAT46NA,{"",2,3,4,5,6,7,8,9,10,11,12,13,14}&amp;$C31)*{1,2,3,4,5,6,7,8,9,10,11,12,13,14})</f>
        <v>0</v>
      </c>
      <c r="V31" s="190">
        <f>SUM(COUNTIF(TBAT378NA,{"",2,3,4,5,6,7,8,9,10,11,12,13,14}&amp;$C31)*{1,2,3,4,5,6,7,8,9,10,11,12,13,14})</f>
        <v>0</v>
      </c>
      <c r="W31" s="225">
        <f t="shared" si="0"/>
        <v>0</v>
      </c>
      <c r="X31" s="181"/>
    </row>
    <row r="32" spans="1:28" s="182" customFormat="1" hidden="1">
      <c r="A32" s="168" t="str">
        <f>IF(W32=0,"ẩn",MAX($A$5:$A31)+1)</f>
        <v>ẩn</v>
      </c>
      <c r="B32" s="175" t="s">
        <v>349</v>
      </c>
      <c r="C32" s="181" t="s">
        <v>350</v>
      </c>
      <c r="D32" s="181" t="s">
        <v>9</v>
      </c>
      <c r="E32" s="190">
        <f t="array" ref="E32">SUM(COUNTIF(thaydayTA,{"",2,3,4,5,6,7,8,9,10,11,12,13,14}&amp;$C32)*{1,2,3,4,5,6,7,8,9,10,11,12,13,14})</f>
        <v>0</v>
      </c>
      <c r="F32" s="80">
        <f>SUM(COUNTIF(XDMTA5ABDEN39,{"",2,3,4,5,6,7,8,9,10,11,12,13,14}&amp;$C32)*{1,2,3,4,5,6,7,8,9,10,11,12,13,14})</f>
        <v>0</v>
      </c>
      <c r="G32" s="190">
        <f>SUM(COUNTIF(TA15DEN61,{"",2,3,4,5,6,7,8,9,10,11,12,13,14}&amp;$C32)*{1,2,3,4,5,6,7,8,9,10,11,12,13,14})</f>
        <v>0</v>
      </c>
      <c r="H32" s="190"/>
      <c r="I32" s="190"/>
      <c r="J32" s="190">
        <f>SUM(COUNTIF(xencot,{"",2,3,4,5,6,7,8,9,10,11,12,13,14}&amp;$C32)*{1,2,3,4,5,6,7,8,9,10,11,12,13,14})</f>
        <v>0</v>
      </c>
      <c r="K32" s="190">
        <f>SUM(COUNTIF(TBAT51NA,{"",2,3,4,5,6,7,8,9,10,11,12,13,14}&amp;$C32)*{1,2,3,4,5,6,7,8,9,10,11,12,13,14})</f>
        <v>0</v>
      </c>
      <c r="L32" s="190"/>
      <c r="M32" s="190">
        <f>SUM(COUNTIF(TBAT218NA,{"",2,3,4,5,6,7,8,9,10,11,12,13,14}&amp;$C32)*{1,2,3,4,5,6,7,8,9,10,11,12,13,14})</f>
        <v>0</v>
      </c>
      <c r="N32" s="190">
        <f>SUM(COUNTIF(TBAT22NA,{"",2,3,4,5,6,7,8,9,10,11,12,13,14}&amp;$C32)*{1,2,3,4,5,6,7,8,9,10,11,12,13,14})</f>
        <v>0</v>
      </c>
      <c r="O32" s="190">
        <f>SUM(COUNTIF(TBAT24NA,{"",2,3,4,5,6,7,8,9,10,11,12,13,14}&amp;$C32)*{1,2,3,4,5,6,7,8,9,10,11,12,13,14})</f>
        <v>0</v>
      </c>
      <c r="P32" s="190">
        <f>SUM(COUNTIF(TBAT9NA,{"",2,3,4,5,6,7,8,9,10,11,12,13,14}&amp;$C32)*{1,2,3,4,5,6,7,8,9,10,11,12,13,14})</f>
        <v>0</v>
      </c>
      <c r="Q32" s="190">
        <f>SUM(COUNTIF(TBAT60NA,{"",2,3,4,5,6,7,8,9,10,11,12,13,14}&amp;$C32)*{1,2,3,4,5,6,7,8,9,10,11,12,13,14})</f>
        <v>0</v>
      </c>
      <c r="R32" s="190">
        <f>SUM(COUNTIF(TBAT164NA,{"",2,3,4,5,6,7,8,9,10,11,12,13,14}&amp;$C32)*{1,2,3,4,5,6,7,8,9,10,11,12,13,14})</f>
        <v>0</v>
      </c>
      <c r="S32" s="190">
        <f>SUM(COUNTIF(TBAT52NA,{"",2,3,4,5,6,7,8,9,10,11,12,13,14}&amp;$C32)*{1,2,3,4,5,6,7,8,9,10,11,12,13,14})</f>
        <v>0</v>
      </c>
      <c r="T32" s="190">
        <f>SUM(COUNTIF(TBAT301NA,{"",2,3,4,5,6,7,8,9,10,11,12,13,14}&amp;$C32)*{1,2,3,4,5,6,7,8,9,10,11,12,13,14})</f>
        <v>0</v>
      </c>
      <c r="U32" s="190">
        <f>SUM(COUNTIF(TBAT46NA,{"",2,3,4,5,6,7,8,9,10,11,12,13,14}&amp;$C32)*{1,2,3,4,5,6,7,8,9,10,11,12,13,14})</f>
        <v>0</v>
      </c>
      <c r="V32" s="190">
        <f>SUM(COUNTIF(TBAT378NA,{"",2,3,4,5,6,7,8,9,10,11,12,13,14}&amp;$C32)*{1,2,3,4,5,6,7,8,9,10,11,12,13,14})</f>
        <v>0</v>
      </c>
      <c r="W32" s="225">
        <f t="shared" si="0"/>
        <v>0</v>
      </c>
      <c r="X32" s="181"/>
    </row>
    <row r="33" spans="1:28" ht="17.25" customHeight="1">
      <c r="A33" s="166" t="s">
        <v>255</v>
      </c>
      <c r="B33" s="167" t="s">
        <v>351</v>
      </c>
      <c r="C33" s="166"/>
      <c r="D33" s="166"/>
      <c r="E33" s="179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576"/>
      <c r="AB33" s="186"/>
    </row>
    <row r="34" spans="1:28" s="182" customFormat="1">
      <c r="A34" s="168">
        <f>IF(W34=0,"ẩn",MAX($A$5:$A33)+1)</f>
        <v>9</v>
      </c>
      <c r="B34" s="175" t="s">
        <v>352</v>
      </c>
      <c r="C34" s="181" t="s">
        <v>353</v>
      </c>
      <c r="D34" s="181" t="s">
        <v>9</v>
      </c>
      <c r="E34" s="80">
        <f t="array" ref="E34">SUM(COUNTIF(thaydayTA,{"",2,3,4,5,6,7,8,9,10,11,12,13,14}&amp;$C34)*{1,2,3,4,5,6,7,8,9,10,11,12,13,14})</f>
        <v>0</v>
      </c>
      <c r="F34" s="80">
        <f>SUM(COUNTIF(XDMTA5ABDEN39,{"",2,3,4,5,6,7,8,9,10,11,12,13,14}&amp;$C34)*{1,2,3,4,5,6,7,8,9,10,11,12,13,14})</f>
        <v>0</v>
      </c>
      <c r="G34" s="80">
        <f>SUM(COUNTIF(TA15DEN61,{"",2,3,4,5,6,7,8,9,10,11,12,13,14}&amp;$C34)*{1,2,3,4,5,6,7,8,9,10,11,12,13,14})</f>
        <v>0</v>
      </c>
      <c r="H34" s="80"/>
      <c r="I34" s="80"/>
      <c r="J34" s="80">
        <f>SUM(COUNTIF(xencot,{"",2,3,4,5,6,7,8,9,10,11,12,13,14}&amp;$C34)*{1,2,3,4,5,6,7,8,9,10,11,12,13,14})</f>
        <v>0</v>
      </c>
      <c r="K34" s="80">
        <f>SUM(COUNTIF(TBAT51NA,{"",2,3,4,5,6,7,8,9,10,11,12,13,14}&amp;$C34)*{1,2,3,4,5,6,7,8,9,10,11,12,13,14})</f>
        <v>24</v>
      </c>
      <c r="L34" s="80">
        <f>SUM(COUNTIF(TA63NA,{"",2,3,4,5,6,7,8,9,10,11,12,13,14}&amp;$C34)*{1,2,3,4,5,6,7,8,9,10,11,12,13,14})</f>
        <v>6</v>
      </c>
      <c r="M34" s="80">
        <f>SUM(COUNTIF(TBAT218NA,{"",2,3,4,5,6,7,8,9,10,11,12,13,14}&amp;$C34)*{1,2,3,4,5,6,7,8,9,10,11,12,13,14})</f>
        <v>12</v>
      </c>
      <c r="N34" s="80">
        <f>SUM(COUNTIF(TBAT22NA,{"",2,3,4,5,6,7,8,9,10,11,12,13,14}&amp;$C34)*{1,2,3,4,5,6,7,8,9,10,11,12,13,14})</f>
        <v>12</v>
      </c>
      <c r="O34" s="80">
        <f>SUM(COUNTIF(TBAT24NA,{"",2,3,4,5,6,7,8,9,10,11,12,13,14}&amp;$C34)*{1,2,3,4,5,6,7,8,9,10,11,12,13,14})</f>
        <v>30</v>
      </c>
      <c r="P34" s="80">
        <f>SUM(COUNTIF(TBAT9NA,{"",2,3,4,5,6,7,8,9,10,11,12,13,14}&amp;$C34)*{1,2,3,4,5,6,7,8,9,10,11,12,13,14})</f>
        <v>48</v>
      </c>
      <c r="Q34" s="80">
        <f>SUM(COUNTIF(TBAT60NA,{"",2,3,4,5,6,7,8,9,10,11,12,13,14}&amp;$C34)*{1,2,3,4,5,6,7,8,9,10,11,12,13,14})</f>
        <v>15</v>
      </c>
      <c r="R34" s="80">
        <f>SUM(COUNTIF(TBAT164NA,{"",2,3,4,5,6,7,8,9,10,11,12,13,14}&amp;$C34)*{1,2,3,4,5,6,7,8,9,10,11,12,13,14})</f>
        <v>30</v>
      </c>
      <c r="S34" s="80">
        <f>SUM(COUNTIF(TBAT52NA,{"",2,3,4,5,6,7,8,9,10,11,12,13,14}&amp;$C34)*{1,2,3,4,5,6,7,8,9,10,11,12,13,14})</f>
        <v>24</v>
      </c>
      <c r="T34" s="80">
        <f>SUM(COUNTIF(TBAT301NA,{"",2,3,4,5,6,7,8,9,10,11,12,13,14}&amp;$C34)*{1,2,3,4,5,6,7,8,9,10,11,12,13,14})</f>
        <v>18</v>
      </c>
      <c r="U34" s="80">
        <f>SUM(COUNTIF(TBAT46NA,{"",2,3,4,5,6,7,8,9,10,11,12,13,14}&amp;$C34)*{1,2,3,4,5,6,7,8,9,10,11,12,13,14})</f>
        <v>21</v>
      </c>
      <c r="V34" s="80">
        <f>SUM(COUNTIF(TBAT378NA,{"",2,3,4,5,6,7,8,9,10,11,12,13,14}&amp;$C34)*{1,2,3,4,5,6,7,8,9,10,11,12,13,14})</f>
        <v>0</v>
      </c>
      <c r="W34" s="171">
        <f t="shared" si="0"/>
        <v>240</v>
      </c>
      <c r="X34" s="579"/>
    </row>
    <row r="35" spans="1:28" s="182" customFormat="1" hidden="1">
      <c r="A35" s="168" t="str">
        <f>IF(W35=0,"ẩn",MAX($A$5:$A34)+1)</f>
        <v>ẩn</v>
      </c>
      <c r="B35" s="175" t="s">
        <v>354</v>
      </c>
      <c r="C35" s="181" t="s">
        <v>355</v>
      </c>
      <c r="D35" s="181" t="s">
        <v>9</v>
      </c>
      <c r="E35" s="190">
        <f t="array" ref="E35">SUM(COUNTIF(thaydayTA,{"",2,3,4,5,6,7,8,9,10,11,12,13,14}&amp;$C35)*{1,2,3,4,5,6,7,8,9,10,11,12,13,14})</f>
        <v>0</v>
      </c>
      <c r="F35" s="80">
        <f>SUM(COUNTIF(XDMTA5ABDEN39,{"",2,3,4,5,6,7,8,9,10,11,12,13,14}&amp;$C35)*{1,2,3,4,5,6,7,8,9,10,11,12,13,14})</f>
        <v>0</v>
      </c>
      <c r="G35" s="190">
        <f>SUM(COUNTIF(TA15DEN61,{"",2,3,4,5,6,7,8,9,10,11,12,13,14}&amp;$C35)*{1,2,3,4,5,6,7,8,9,10,11,12,13,14})</f>
        <v>0</v>
      </c>
      <c r="H35" s="190"/>
      <c r="I35" s="190"/>
      <c r="J35" s="190">
        <f>SUM(COUNTIF(xencot,{"",2,3,4,5,6,7,8,9,10,11,12,13,14}&amp;$C35)*{1,2,3,4,5,6,7,8,9,10,11,12,13,14})</f>
        <v>0</v>
      </c>
      <c r="K35" s="190">
        <f>SUM(COUNTIF(TBAT51NA,{"",2,3,4,5,6,7,8,9,10,11,12,13,14}&amp;$C35)*{1,2,3,4,5,6,7,8,9,10,11,12,13,14})</f>
        <v>0</v>
      </c>
      <c r="L35" s="190"/>
      <c r="M35" s="190">
        <f>SUM(COUNTIF(TBAT218NA,{"",2,3,4,5,6,7,8,9,10,11,12,13,14}&amp;$C35)*{1,2,3,4,5,6,7,8,9,10,11,12,13,14})</f>
        <v>0</v>
      </c>
      <c r="N35" s="190">
        <f>SUM(COUNTIF(TBAT22NA,{"",2,3,4,5,6,7,8,9,10,11,12,13,14}&amp;$C35)*{1,2,3,4,5,6,7,8,9,10,11,12,13,14})</f>
        <v>0</v>
      </c>
      <c r="O35" s="190">
        <f>SUM(COUNTIF(TBAT24NA,{"",2,3,4,5,6,7,8,9,10,11,12,13,14}&amp;$C35)*{1,2,3,4,5,6,7,8,9,10,11,12,13,14})</f>
        <v>0</v>
      </c>
      <c r="P35" s="190">
        <f>SUM(COUNTIF(TBAT9NA,{"",2,3,4,5,6,7,8,9,10,11,12,13,14}&amp;$C35)*{1,2,3,4,5,6,7,8,9,10,11,12,13,14})</f>
        <v>0</v>
      </c>
      <c r="Q35" s="190">
        <f>SUM(COUNTIF(TBAT60NA,{"",2,3,4,5,6,7,8,9,10,11,12,13,14}&amp;$C35)*{1,2,3,4,5,6,7,8,9,10,11,12,13,14})</f>
        <v>0</v>
      </c>
      <c r="R35" s="190">
        <f>SUM(COUNTIF(TBAT164NA,{"",2,3,4,5,6,7,8,9,10,11,12,13,14}&amp;$C35)*{1,2,3,4,5,6,7,8,9,10,11,12,13,14})</f>
        <v>0</v>
      </c>
      <c r="S35" s="190">
        <f>SUM(COUNTIF(TBAT52NA,{"",2,3,4,5,6,7,8,9,10,11,12,13,14}&amp;$C35)*{1,2,3,4,5,6,7,8,9,10,11,12,13,14})</f>
        <v>0</v>
      </c>
      <c r="T35" s="190">
        <f>SUM(COUNTIF(TBAT301NA,{"",2,3,4,5,6,7,8,9,10,11,12,13,14}&amp;$C35)*{1,2,3,4,5,6,7,8,9,10,11,12,13,14})</f>
        <v>0</v>
      </c>
      <c r="U35" s="190">
        <f>SUM(COUNTIF(TBAT46NA,{"",2,3,4,5,6,7,8,9,10,11,12,13,14}&amp;$C35)*{1,2,3,4,5,6,7,8,9,10,11,12,13,14})</f>
        <v>0</v>
      </c>
      <c r="V35" s="190">
        <f>SUM(COUNTIF(TBAT378NA,{"",2,3,4,5,6,7,8,9,10,11,12,13,14}&amp;$C35)*{1,2,3,4,5,6,7,8,9,10,11,12,13,14})</f>
        <v>0</v>
      </c>
      <c r="W35" s="225">
        <f t="shared" si="0"/>
        <v>0</v>
      </c>
      <c r="X35" s="181"/>
    </row>
    <row r="36" spans="1:28" s="182" customFormat="1">
      <c r="A36" s="168">
        <f>IF(W36=0,"ẩn",MAX($A$5:$A35)+1)</f>
        <v>10</v>
      </c>
      <c r="B36" s="175" t="s">
        <v>2370</v>
      </c>
      <c r="C36" s="181" t="s">
        <v>2371</v>
      </c>
      <c r="D36" s="181" t="s">
        <v>9</v>
      </c>
      <c r="E36" s="80">
        <f t="array" ref="E36">SUM(COUNTIF(thaydayTA,{"",2,3,4,5,6,7,8,9,10,11,12,13,14}&amp;$C36)*{1,2,3,4,5,6,7,8,9,10,11,12,13,14})</f>
        <v>12</v>
      </c>
      <c r="F36" s="80">
        <f>SUM(COUNTIF(XDMTA5ABDEN39,{"",2,3,4,5,6,7,8,9,10,11,12,13,14}&amp;$C36)*{1,2,3,4,5,6,7,8,9,10,11,12,13,14})</f>
        <v>30</v>
      </c>
      <c r="G36" s="80">
        <f>SUM(COUNTIF(TA15DEN61,{"",2,3,4,5,6,7,8,9,10,11,12,13,14}&amp;$C36)*{1,2,3,4,5,6,7,8,9,10,11,12,13,14})</f>
        <v>24</v>
      </c>
      <c r="H36" s="80"/>
      <c r="I36" s="80"/>
      <c r="J36" s="80">
        <f>SUM(COUNTIF(xencot,{"",2,3,4,5,6,7,8,9,10,11,12,13,14}&amp;$C36)*{1,2,3,4,5,6,7,8,9,10,11,12,13,14})</f>
        <v>0</v>
      </c>
      <c r="K36" s="80">
        <f>SUM(COUNTIF(TBAT51NA,{"",2,3,4,5,6,7,8,9,10,11,12,13,14}&amp;$C36)*{1,2,3,4,5,6,7,8,9,10,11,12,13,14})</f>
        <v>0</v>
      </c>
      <c r="L36" s="80">
        <f>SUM(COUNTIF(TA63NA,{"",2,3,4,5,6,7,8,9,10,11,12,13,14}&amp;$C36)*{1,2,3,4,5,6,7,8,9,10,11,12,13,14})</f>
        <v>0</v>
      </c>
      <c r="M36" s="80">
        <f>SUM(COUNTIF(TBAT218NA,{"",2,3,4,5,6,7,8,9,10,11,12,13,14}&amp;$C36)*{1,2,3,4,5,6,7,8,9,10,11,12,13,14})</f>
        <v>0</v>
      </c>
      <c r="N36" s="80">
        <f>SUM(COUNTIF(TBAT22NA,{"",2,3,4,5,6,7,8,9,10,11,12,13,14}&amp;$C36)*{1,2,3,4,5,6,7,8,9,10,11,12,13,14})</f>
        <v>0</v>
      </c>
      <c r="O36" s="80">
        <f>SUM(COUNTIF(TBAT24NA,{"",2,3,4,5,6,7,8,9,10,11,12,13,14}&amp;$C36)*{1,2,3,4,5,6,7,8,9,10,11,12,13,14})</f>
        <v>0</v>
      </c>
      <c r="P36" s="80">
        <f>SUM(COUNTIF(TBAT9NA,{"",2,3,4,5,6,7,8,9,10,11,12,13,14}&amp;$C36)*{1,2,3,4,5,6,7,8,9,10,11,12,13,14})</f>
        <v>0</v>
      </c>
      <c r="Q36" s="80">
        <f>SUM(COUNTIF(TBAT60NA,{"",2,3,4,5,6,7,8,9,10,11,12,13,14}&amp;$C36)*{1,2,3,4,5,6,7,8,9,10,11,12,13,14})</f>
        <v>0</v>
      </c>
      <c r="R36" s="80">
        <f>SUM(COUNTIF(TBAT164NA,{"",2,3,4,5,6,7,8,9,10,11,12,13,14}&amp;$C36)*{1,2,3,4,5,6,7,8,9,10,11,12,13,14})</f>
        <v>0</v>
      </c>
      <c r="S36" s="80">
        <f>SUM(COUNTIF(TBAT52NA,{"",2,3,4,5,6,7,8,9,10,11,12,13,14}&amp;$C36)*{1,2,3,4,5,6,7,8,9,10,11,12,13,14})</f>
        <v>0</v>
      </c>
      <c r="T36" s="80">
        <f>SUM(COUNTIF(TBAT301NA,{"",2,3,4,5,6,7,8,9,10,11,12,13,14}&amp;$C36)*{1,2,3,4,5,6,7,8,9,10,11,12,13,14})</f>
        <v>0</v>
      </c>
      <c r="U36" s="80">
        <f>SUM(COUNTIF(TBAT46NA,{"",2,3,4,5,6,7,8,9,10,11,12,13,14}&amp;$C36)*{1,2,3,4,5,6,7,8,9,10,11,12,13,14})</f>
        <v>0</v>
      </c>
      <c r="V36" s="80">
        <f>SUM(COUNTIF(TBAT378NA,{"",2,3,4,5,6,7,8,9,10,11,12,13,14}&amp;$C36)*{1,2,3,4,5,6,7,8,9,10,11,12,13,14})</f>
        <v>0</v>
      </c>
      <c r="W36" s="171">
        <f t="shared" si="0"/>
        <v>66</v>
      </c>
      <c r="X36" s="579"/>
      <c r="Y36" s="187"/>
    </row>
    <row r="37" spans="1:28" s="182" customFormat="1" hidden="1">
      <c r="A37" s="168" t="str">
        <f>IF(W37=0,"ẩn",MAX($A$5:$A36)+1)</f>
        <v>ẩn</v>
      </c>
      <c r="B37" s="175" t="s">
        <v>356</v>
      </c>
      <c r="C37" s="181" t="s">
        <v>357</v>
      </c>
      <c r="D37" s="181" t="s">
        <v>9</v>
      </c>
      <c r="E37" s="190">
        <f t="array" ref="E37">SUM(COUNTIF(thaydayTA,{"",2,3,4,5,6,7,8,9,10,11,12,13,14}&amp;$C37)*{1,2,3,4,5,6,7,8,9,10,11,12,13,14})</f>
        <v>0</v>
      </c>
      <c r="F37" s="80">
        <f>SUM(COUNTIF(XDMTA5ABDEN39,{"",2,3,4,5,6,7,8,9,10,11,12,13,14}&amp;$C37)*{1,2,3,4,5,6,7,8,9,10,11,12,13,14})</f>
        <v>0</v>
      </c>
      <c r="G37" s="190">
        <f>SUM(COUNTIF(TA15DEN61,{"",2,3,4,5,6,7,8,9,10,11,12,13,14}&amp;$C37)*{1,2,3,4,5,6,7,8,9,10,11,12,13,14})</f>
        <v>0</v>
      </c>
      <c r="H37" s="190"/>
      <c r="I37" s="190"/>
      <c r="J37" s="190">
        <f>SUM(COUNTIF(xencot,{"",2,3,4,5,6,7,8,9,10,11,12,13,14}&amp;$C37)*{1,2,3,4,5,6,7,8,9,10,11,12,13,14})</f>
        <v>0</v>
      </c>
      <c r="K37" s="190">
        <f>SUM(COUNTIF(TBAT51NA,{"",2,3,4,5,6,7,8,9,10,11,12,13,14}&amp;$C37)*{1,2,3,4,5,6,7,8,9,10,11,12,13,14})</f>
        <v>0</v>
      </c>
      <c r="L37" s="190"/>
      <c r="M37" s="190">
        <f>SUM(COUNTIF(TBAT218NA,{"",2,3,4,5,6,7,8,9,10,11,12,13,14}&amp;$C37)*{1,2,3,4,5,6,7,8,9,10,11,12,13,14})</f>
        <v>0</v>
      </c>
      <c r="N37" s="190">
        <f>SUM(COUNTIF(TBAT22NA,{"",2,3,4,5,6,7,8,9,10,11,12,13,14}&amp;$C37)*{1,2,3,4,5,6,7,8,9,10,11,12,13,14})</f>
        <v>0</v>
      </c>
      <c r="O37" s="190">
        <f>SUM(COUNTIF(TBAT24NA,{"",2,3,4,5,6,7,8,9,10,11,12,13,14}&amp;$C37)*{1,2,3,4,5,6,7,8,9,10,11,12,13,14})</f>
        <v>0</v>
      </c>
      <c r="P37" s="190">
        <f>SUM(COUNTIF(TBAT9NA,{"",2,3,4,5,6,7,8,9,10,11,12,13,14}&amp;$C37)*{1,2,3,4,5,6,7,8,9,10,11,12,13,14})</f>
        <v>0</v>
      </c>
      <c r="Q37" s="190">
        <f>SUM(COUNTIF(TBAT60NA,{"",2,3,4,5,6,7,8,9,10,11,12,13,14}&amp;$C37)*{1,2,3,4,5,6,7,8,9,10,11,12,13,14})</f>
        <v>0</v>
      </c>
      <c r="R37" s="190">
        <f>SUM(COUNTIF(TBAT164NA,{"",2,3,4,5,6,7,8,9,10,11,12,13,14}&amp;$C37)*{1,2,3,4,5,6,7,8,9,10,11,12,13,14})</f>
        <v>0</v>
      </c>
      <c r="S37" s="190">
        <f>SUM(COUNTIF(TBAT52NA,{"",2,3,4,5,6,7,8,9,10,11,12,13,14}&amp;$C37)*{1,2,3,4,5,6,7,8,9,10,11,12,13,14})</f>
        <v>0</v>
      </c>
      <c r="T37" s="190">
        <f>SUM(COUNTIF(TBAT301NA,{"",2,3,4,5,6,7,8,9,10,11,12,13,14}&amp;$C37)*{1,2,3,4,5,6,7,8,9,10,11,12,13,14})</f>
        <v>0</v>
      </c>
      <c r="U37" s="190">
        <f>SUM(COUNTIF(TBAT46NA,{"",2,3,4,5,6,7,8,9,10,11,12,13,14}&amp;$C37)*{1,2,3,4,5,6,7,8,9,10,11,12,13,14})</f>
        <v>0</v>
      </c>
      <c r="V37" s="190">
        <f>SUM(COUNTIF(TBAT378NA,{"",2,3,4,5,6,7,8,9,10,11,12,13,14}&amp;$C37)*{1,2,3,4,5,6,7,8,9,10,11,12,13,14})</f>
        <v>0</v>
      </c>
      <c r="W37" s="225">
        <f t="shared" si="0"/>
        <v>0</v>
      </c>
      <c r="X37" s="181"/>
    </row>
    <row r="38" spans="1:28" s="182" customFormat="1" hidden="1">
      <c r="A38" s="168" t="str">
        <f>IF(W38=0,"ẩn",MAX($A$5:$A37)+1)</f>
        <v>ẩn</v>
      </c>
      <c r="B38" s="175" t="s">
        <v>358</v>
      </c>
      <c r="C38" s="181" t="s">
        <v>359</v>
      </c>
      <c r="D38" s="181" t="s">
        <v>9</v>
      </c>
      <c r="E38" s="190">
        <f t="array" ref="E38">SUM(COUNTIF(thaydayTA,{"",2,3,4,5,6,7,8,9,10,11,12,13,14}&amp;$C38)*{1,2,3,4,5,6,7,8,9,10,11,12,13,14})</f>
        <v>0</v>
      </c>
      <c r="F38" s="80">
        <f>SUM(COUNTIF(XDMTA5ABDEN39,{"",2,3,4,5,6,7,8,9,10,11,12,13,14}&amp;$C38)*{1,2,3,4,5,6,7,8,9,10,11,12,13,14})</f>
        <v>0</v>
      </c>
      <c r="G38" s="190">
        <f>SUM(COUNTIF(TA15DEN61,{"",2,3,4,5,6,7,8,9,10,11,12,13,14}&amp;$C38)*{1,2,3,4,5,6,7,8,9,10,11,12,13,14})</f>
        <v>0</v>
      </c>
      <c r="H38" s="190"/>
      <c r="I38" s="190"/>
      <c r="J38" s="190">
        <f>SUM(COUNTIF(xencot,{"",2,3,4,5,6,7,8,9,10,11,12,13,14}&amp;$C38)*{1,2,3,4,5,6,7,8,9,10,11,12,13,14})</f>
        <v>0</v>
      </c>
      <c r="K38" s="190">
        <f>SUM(COUNTIF(TBAT51NA,{"",2,3,4,5,6,7,8,9,10,11,12,13,14}&amp;$C38)*{1,2,3,4,5,6,7,8,9,10,11,12,13,14})</f>
        <v>0</v>
      </c>
      <c r="L38" s="190"/>
      <c r="M38" s="190">
        <f>SUM(COUNTIF(TBAT218NA,{"",2,3,4,5,6,7,8,9,10,11,12,13,14}&amp;$C38)*{1,2,3,4,5,6,7,8,9,10,11,12,13,14})</f>
        <v>0</v>
      </c>
      <c r="N38" s="190">
        <f>SUM(COUNTIF(TBAT22NA,{"",2,3,4,5,6,7,8,9,10,11,12,13,14}&amp;$C38)*{1,2,3,4,5,6,7,8,9,10,11,12,13,14})</f>
        <v>0</v>
      </c>
      <c r="O38" s="190">
        <f>SUM(COUNTIF(TBAT24NA,{"",2,3,4,5,6,7,8,9,10,11,12,13,14}&amp;$C38)*{1,2,3,4,5,6,7,8,9,10,11,12,13,14})</f>
        <v>0</v>
      </c>
      <c r="P38" s="190">
        <f>SUM(COUNTIF(TBAT9NA,{"",2,3,4,5,6,7,8,9,10,11,12,13,14}&amp;$C38)*{1,2,3,4,5,6,7,8,9,10,11,12,13,14})</f>
        <v>0</v>
      </c>
      <c r="Q38" s="190">
        <f>SUM(COUNTIF(TBAT60NA,{"",2,3,4,5,6,7,8,9,10,11,12,13,14}&amp;$C38)*{1,2,3,4,5,6,7,8,9,10,11,12,13,14})</f>
        <v>0</v>
      </c>
      <c r="R38" s="190">
        <f>SUM(COUNTIF(TBAT164NA,{"",2,3,4,5,6,7,8,9,10,11,12,13,14}&amp;$C38)*{1,2,3,4,5,6,7,8,9,10,11,12,13,14})</f>
        <v>0</v>
      </c>
      <c r="S38" s="190">
        <f>SUM(COUNTIF(TBAT52NA,{"",2,3,4,5,6,7,8,9,10,11,12,13,14}&amp;$C38)*{1,2,3,4,5,6,7,8,9,10,11,12,13,14})</f>
        <v>0</v>
      </c>
      <c r="T38" s="190">
        <f>SUM(COUNTIF(TBAT301NA,{"",2,3,4,5,6,7,8,9,10,11,12,13,14}&amp;$C38)*{1,2,3,4,5,6,7,8,9,10,11,12,13,14})</f>
        <v>0</v>
      </c>
      <c r="U38" s="190">
        <f>SUM(COUNTIF(TBAT46NA,{"",2,3,4,5,6,7,8,9,10,11,12,13,14}&amp;$C38)*{1,2,3,4,5,6,7,8,9,10,11,12,13,14})</f>
        <v>0</v>
      </c>
      <c r="V38" s="190">
        <f>SUM(COUNTIF(TBAT378NA,{"",2,3,4,5,6,7,8,9,10,11,12,13,14}&amp;$C38)*{1,2,3,4,5,6,7,8,9,10,11,12,13,14})</f>
        <v>0</v>
      </c>
      <c r="W38" s="225">
        <f t="shared" si="0"/>
        <v>0</v>
      </c>
      <c r="X38" s="181"/>
    </row>
    <row r="39" spans="1:28" s="182" customFormat="1" hidden="1">
      <c r="A39" s="168" t="str">
        <f>IF(W39=0,"ẩn",MAX($A$5:$A38)+1)</f>
        <v>ẩn</v>
      </c>
      <c r="B39" s="175" t="s">
        <v>360</v>
      </c>
      <c r="C39" s="181" t="s">
        <v>361</v>
      </c>
      <c r="D39" s="181" t="s">
        <v>9</v>
      </c>
      <c r="E39" s="190">
        <f t="array" ref="E39">SUM(COUNTIF(thaydayTA,{"",2,3,4,5,6,7,8,9,10,11,12,13,14}&amp;$C39)*{1,2,3,4,5,6,7,8,9,10,11,12,13,14})</f>
        <v>0</v>
      </c>
      <c r="F39" s="80">
        <f>SUM(COUNTIF(XDMTA5ABDEN39,{"",2,3,4,5,6,7,8,9,10,11,12,13,14}&amp;$C39)*{1,2,3,4,5,6,7,8,9,10,11,12,13,14})</f>
        <v>0</v>
      </c>
      <c r="G39" s="190">
        <f>SUM(COUNTIF(TA15DEN61,{"",2,3,4,5,6,7,8,9,10,11,12,13,14}&amp;$C39)*{1,2,3,4,5,6,7,8,9,10,11,12,13,14})</f>
        <v>0</v>
      </c>
      <c r="H39" s="190"/>
      <c r="I39" s="190"/>
      <c r="J39" s="190">
        <f>SUM(COUNTIF(xencot,{"",2,3,4,5,6,7,8,9,10,11,12,13,14}&amp;$C39)*{1,2,3,4,5,6,7,8,9,10,11,12,13,14})</f>
        <v>0</v>
      </c>
      <c r="K39" s="190">
        <f>SUM(COUNTIF(TBAT51NA,{"",2,3,4,5,6,7,8,9,10,11,12,13,14}&amp;$C39)*{1,2,3,4,5,6,7,8,9,10,11,12,13,14})</f>
        <v>0</v>
      </c>
      <c r="L39" s="190"/>
      <c r="M39" s="190">
        <f>SUM(COUNTIF(TBAT218NA,{"",2,3,4,5,6,7,8,9,10,11,12,13,14}&amp;$C39)*{1,2,3,4,5,6,7,8,9,10,11,12,13,14})</f>
        <v>0</v>
      </c>
      <c r="N39" s="190">
        <f>SUM(COUNTIF(TBAT22NA,{"",2,3,4,5,6,7,8,9,10,11,12,13,14}&amp;$C39)*{1,2,3,4,5,6,7,8,9,10,11,12,13,14})</f>
        <v>0</v>
      </c>
      <c r="O39" s="190">
        <f>SUM(COUNTIF(TBAT24NA,{"",2,3,4,5,6,7,8,9,10,11,12,13,14}&amp;$C39)*{1,2,3,4,5,6,7,8,9,10,11,12,13,14})</f>
        <v>0</v>
      </c>
      <c r="P39" s="190">
        <f>SUM(COUNTIF(TBAT9NA,{"",2,3,4,5,6,7,8,9,10,11,12,13,14}&amp;$C39)*{1,2,3,4,5,6,7,8,9,10,11,12,13,14})</f>
        <v>0</v>
      </c>
      <c r="Q39" s="190">
        <f>SUM(COUNTIF(TBAT60NA,{"",2,3,4,5,6,7,8,9,10,11,12,13,14}&amp;$C39)*{1,2,3,4,5,6,7,8,9,10,11,12,13,14})</f>
        <v>0</v>
      </c>
      <c r="R39" s="190">
        <f>SUM(COUNTIF(TBAT164NA,{"",2,3,4,5,6,7,8,9,10,11,12,13,14}&amp;$C39)*{1,2,3,4,5,6,7,8,9,10,11,12,13,14})</f>
        <v>0</v>
      </c>
      <c r="S39" s="190">
        <f>SUM(COUNTIF(TBAT52NA,{"",2,3,4,5,6,7,8,9,10,11,12,13,14}&amp;$C39)*{1,2,3,4,5,6,7,8,9,10,11,12,13,14})</f>
        <v>0</v>
      </c>
      <c r="T39" s="190">
        <f>SUM(COUNTIF(TBAT301NA,{"",2,3,4,5,6,7,8,9,10,11,12,13,14}&amp;$C39)*{1,2,3,4,5,6,7,8,9,10,11,12,13,14})</f>
        <v>0</v>
      </c>
      <c r="U39" s="190">
        <f>SUM(COUNTIF(TBAT46NA,{"",2,3,4,5,6,7,8,9,10,11,12,13,14}&amp;$C39)*{1,2,3,4,5,6,7,8,9,10,11,12,13,14})</f>
        <v>0</v>
      </c>
      <c r="V39" s="190">
        <f>SUM(COUNTIF(TBAT378NA,{"",2,3,4,5,6,7,8,9,10,11,12,13,14}&amp;$C39)*{1,2,3,4,5,6,7,8,9,10,11,12,13,14})</f>
        <v>0</v>
      </c>
      <c r="W39" s="225">
        <f t="shared" si="0"/>
        <v>0</v>
      </c>
      <c r="X39" s="181"/>
    </row>
    <row r="40" spans="1:28" s="182" customFormat="1" hidden="1">
      <c r="A40" s="168" t="str">
        <f>IF(W40=0,"ẩn",MAX($A$5:$A39)+1)</f>
        <v>ẩn</v>
      </c>
      <c r="B40" s="175" t="s">
        <v>362</v>
      </c>
      <c r="C40" s="181" t="s">
        <v>363</v>
      </c>
      <c r="D40" s="181" t="s">
        <v>9</v>
      </c>
      <c r="E40" s="190">
        <f t="array" ref="E40">SUM(COUNTIF(thaydayTA,{"",2,3,4,5,6,7,8,9,10,11,12,13,14}&amp;$C40)*{1,2,3,4,5,6,7,8,9,10,11,12,13,14})</f>
        <v>0</v>
      </c>
      <c r="F40" s="80">
        <f>SUM(COUNTIF(XDMTA5ABDEN39,{"",2,3,4,5,6,7,8,9,10,11,12,13,14}&amp;$C40)*{1,2,3,4,5,6,7,8,9,10,11,12,13,14})</f>
        <v>0</v>
      </c>
      <c r="G40" s="190">
        <f>SUM(COUNTIF(TA15DEN61,{"",2,3,4,5,6,7,8,9,10,11,12,13,14}&amp;$C40)*{1,2,3,4,5,6,7,8,9,10,11,12,13,14})</f>
        <v>0</v>
      </c>
      <c r="H40" s="190"/>
      <c r="I40" s="190"/>
      <c r="J40" s="190">
        <f>SUM(COUNTIF(xencot,{"",2,3,4,5,6,7,8,9,10,11,12,13,14}&amp;$C40)*{1,2,3,4,5,6,7,8,9,10,11,12,13,14})</f>
        <v>0</v>
      </c>
      <c r="K40" s="190">
        <f>SUM(COUNTIF(TBAT51NA,{"",2,3,4,5,6,7,8,9,10,11,12,13,14}&amp;$C40)*{1,2,3,4,5,6,7,8,9,10,11,12,13,14})</f>
        <v>0</v>
      </c>
      <c r="L40" s="190"/>
      <c r="M40" s="190">
        <f>SUM(COUNTIF(TBAT218NA,{"",2,3,4,5,6,7,8,9,10,11,12,13,14}&amp;$C40)*{1,2,3,4,5,6,7,8,9,10,11,12,13,14})</f>
        <v>0</v>
      </c>
      <c r="N40" s="190">
        <f>SUM(COUNTIF(TBAT22NA,{"",2,3,4,5,6,7,8,9,10,11,12,13,14}&amp;$C40)*{1,2,3,4,5,6,7,8,9,10,11,12,13,14})</f>
        <v>0</v>
      </c>
      <c r="O40" s="190">
        <f>SUM(COUNTIF(TBAT24NA,{"",2,3,4,5,6,7,8,9,10,11,12,13,14}&amp;$C40)*{1,2,3,4,5,6,7,8,9,10,11,12,13,14})</f>
        <v>0</v>
      </c>
      <c r="P40" s="190">
        <f>SUM(COUNTIF(TBAT9NA,{"",2,3,4,5,6,7,8,9,10,11,12,13,14}&amp;$C40)*{1,2,3,4,5,6,7,8,9,10,11,12,13,14})</f>
        <v>0</v>
      </c>
      <c r="Q40" s="190">
        <f>SUM(COUNTIF(TBAT60NA,{"",2,3,4,5,6,7,8,9,10,11,12,13,14}&amp;$C40)*{1,2,3,4,5,6,7,8,9,10,11,12,13,14})</f>
        <v>0</v>
      </c>
      <c r="R40" s="190">
        <f>SUM(COUNTIF(TBAT164NA,{"",2,3,4,5,6,7,8,9,10,11,12,13,14}&amp;$C40)*{1,2,3,4,5,6,7,8,9,10,11,12,13,14})</f>
        <v>0</v>
      </c>
      <c r="S40" s="190">
        <f>SUM(COUNTIF(TBAT52NA,{"",2,3,4,5,6,7,8,9,10,11,12,13,14}&amp;$C40)*{1,2,3,4,5,6,7,8,9,10,11,12,13,14})</f>
        <v>0</v>
      </c>
      <c r="T40" s="190">
        <f>SUM(COUNTIF(TBAT301NA,{"",2,3,4,5,6,7,8,9,10,11,12,13,14}&amp;$C40)*{1,2,3,4,5,6,7,8,9,10,11,12,13,14})</f>
        <v>0</v>
      </c>
      <c r="U40" s="190">
        <f>SUM(COUNTIF(TBAT46NA,{"",2,3,4,5,6,7,8,9,10,11,12,13,14}&amp;$C40)*{1,2,3,4,5,6,7,8,9,10,11,12,13,14})</f>
        <v>0</v>
      </c>
      <c r="V40" s="190">
        <f>SUM(COUNTIF(TBAT378NA,{"",2,3,4,5,6,7,8,9,10,11,12,13,14}&amp;$C40)*{1,2,3,4,5,6,7,8,9,10,11,12,13,14})</f>
        <v>0</v>
      </c>
      <c r="W40" s="225">
        <f t="shared" si="0"/>
        <v>0</v>
      </c>
      <c r="X40" s="181"/>
      <c r="Z40" s="183"/>
    </row>
    <row r="41" spans="1:28" s="182" customFormat="1">
      <c r="A41" s="168">
        <f>IF(W41=0,"ẩn",MAX($A$5:$A40)+1)</f>
        <v>11</v>
      </c>
      <c r="B41" s="175" t="s">
        <v>364</v>
      </c>
      <c r="C41" s="181" t="s">
        <v>2356</v>
      </c>
      <c r="D41" s="181" t="s">
        <v>9</v>
      </c>
      <c r="E41" s="80">
        <f t="array" ref="E41">SUM(COUNTIF(thaydayTA,{"",2,3,4,5,6,7,8,9,10,11,12,13,14}&amp;$C41)*{1,2,3,4,5,6,7,8,9,10,11,12,13,14})</f>
        <v>42</v>
      </c>
      <c r="F41" s="80">
        <f>SUM(COUNTIF(XDMTA5ABDEN39,{"",2,3,4,5,6,7,8,9,10,11,12,13,14}&amp;$C41)*{1,2,3,4,5,6,7,8,9,10,11,12,13,14})</f>
        <v>0</v>
      </c>
      <c r="G41" s="80">
        <f>SUM(COUNTIF(TA15DEN61,{"",2,3,4,5,6,7,8,9,10,11,12,13,14}&amp;$C41)*{1,2,3,4,5,6,7,8,9,10,11,12,13,14})</f>
        <v>0</v>
      </c>
      <c r="H41" s="80"/>
      <c r="I41" s="80"/>
      <c r="J41" s="80">
        <f>SUM(COUNTIF(xencot,{"",2,3,4,5,6,7,8,9,10,11,12,13,14}&amp;$C41)*{1,2,3,4,5,6,7,8,9,10,11,12,13,14})</f>
        <v>0</v>
      </c>
      <c r="K41" s="80">
        <f>SUM(COUNTIF(TBAT51NA,{"",2,3,4,5,6,7,8,9,10,11,12,13,14}&amp;$C41)*{1,2,3,4,5,6,7,8,9,10,11,12,13,14})</f>
        <v>0</v>
      </c>
      <c r="L41" s="80"/>
      <c r="M41" s="80">
        <f>SUM(COUNTIF(TBAT218NA,{"",2,3,4,5,6,7,8,9,10,11,12,13,14}&amp;$C41)*{1,2,3,4,5,6,7,8,9,10,11,12,13,14})</f>
        <v>0</v>
      </c>
      <c r="N41" s="80">
        <f>SUM(COUNTIF(TBAT22NA,{"",2,3,4,5,6,7,8,9,10,11,12,13,14}&amp;$C41)*{1,2,3,4,5,6,7,8,9,10,11,12,13,14})</f>
        <v>0</v>
      </c>
      <c r="O41" s="80">
        <f>SUM(COUNTIF(TBAT24NA,{"",2,3,4,5,6,7,8,9,10,11,12,13,14}&amp;$C41)*{1,2,3,4,5,6,7,8,9,10,11,12,13,14})</f>
        <v>0</v>
      </c>
      <c r="P41" s="80">
        <f>SUM(COUNTIF(TBAT9NA,{"",2,3,4,5,6,7,8,9,10,11,12,13,14}&amp;$C41)*{1,2,3,4,5,6,7,8,9,10,11,12,13,14})</f>
        <v>0</v>
      </c>
      <c r="Q41" s="80">
        <f>SUM(COUNTIF(TBAT60NA,{"",2,3,4,5,6,7,8,9,10,11,12,13,14}&amp;$C41)*{1,2,3,4,5,6,7,8,9,10,11,12,13,14})</f>
        <v>0</v>
      </c>
      <c r="R41" s="80">
        <f>SUM(COUNTIF(TBAT164NA,{"",2,3,4,5,6,7,8,9,10,11,12,13,14}&amp;$C41)*{1,2,3,4,5,6,7,8,9,10,11,12,13,14})</f>
        <v>0</v>
      </c>
      <c r="S41" s="80">
        <f>SUM(COUNTIF(TBAT52NA,{"",2,3,4,5,6,7,8,9,10,11,12,13,14}&amp;$C41)*{1,2,3,4,5,6,7,8,9,10,11,12,13,14})</f>
        <v>0</v>
      </c>
      <c r="T41" s="80">
        <f>SUM(COUNTIF(TBAT301NA,{"",2,3,4,5,6,7,8,9,10,11,12,13,14}&amp;$C41)*{1,2,3,4,5,6,7,8,9,10,11,12,13,14})</f>
        <v>0</v>
      </c>
      <c r="U41" s="80">
        <f>SUM(COUNTIF(TBAT46NA,{"",2,3,4,5,6,7,8,9,10,11,12,13,14}&amp;$C41)*{1,2,3,4,5,6,7,8,9,10,11,12,13,14})</f>
        <v>0</v>
      </c>
      <c r="V41" s="80">
        <f>SUM(COUNTIF(TBAT378NA,{"",2,3,4,5,6,7,8,9,10,11,12,13,14}&amp;$C41)*{1,2,3,4,5,6,7,8,9,10,11,12,13,14})</f>
        <v>0</v>
      </c>
      <c r="W41" s="171">
        <f t="shared" si="0"/>
        <v>42</v>
      </c>
      <c r="X41" s="579"/>
      <c r="Z41" s="183"/>
    </row>
    <row r="42" spans="1:28" s="182" customFormat="1" hidden="1">
      <c r="A42" s="168" t="str">
        <f>IF(W42=0,"ẩn",MAX($A$5:$A41)+1)</f>
        <v>ẩn</v>
      </c>
      <c r="B42" s="175" t="s">
        <v>365</v>
      </c>
      <c r="C42" s="181" t="s">
        <v>366</v>
      </c>
      <c r="D42" s="181" t="s">
        <v>9</v>
      </c>
      <c r="E42" s="190">
        <f t="array" ref="E42">SUM(COUNTIF(thaydayTA,{"",2,3,4,5,6,7,8,9,10,11,12,13,14}&amp;$C42)*{1,2,3,4,5,6,7,8,9,10,11,12,13,14})</f>
        <v>0</v>
      </c>
      <c r="F42" s="80">
        <f>SUM(COUNTIF(XDMTA5ABDEN39,{"",2,3,4,5,6,7,8,9,10,11,12,13,14}&amp;$C42)*{1,2,3,4,5,6,7,8,9,10,11,12,13,14})</f>
        <v>0</v>
      </c>
      <c r="G42" s="190">
        <f>SUM(COUNTIF(TA15DEN61,{"",2,3,4,5,6,7,8,9,10,11,12,13,14}&amp;$C42)*{1,2,3,4,5,6,7,8,9,10,11,12,13,14})</f>
        <v>0</v>
      </c>
      <c r="H42" s="190"/>
      <c r="I42" s="190"/>
      <c r="J42" s="190">
        <f>SUM(COUNTIF(xencot,{"",2,3,4,5,6,7,8,9,10,11,12,13,14}&amp;$C42)*{1,2,3,4,5,6,7,8,9,10,11,12,13,14})</f>
        <v>0</v>
      </c>
      <c r="K42" s="190">
        <f>SUM(COUNTIF(TBAT51NA,{"",2,3,4,5,6,7,8,9,10,11,12,13,14}&amp;$C42)*{1,2,3,4,5,6,7,8,9,10,11,12,13,14})</f>
        <v>0</v>
      </c>
      <c r="L42" s="190"/>
      <c r="M42" s="190">
        <f>SUM(COUNTIF(TBAT218NA,{"",2,3,4,5,6,7,8,9,10,11,12,13,14}&amp;$C42)*{1,2,3,4,5,6,7,8,9,10,11,12,13,14})</f>
        <v>0</v>
      </c>
      <c r="N42" s="190">
        <f>SUM(COUNTIF(TBAT22NA,{"",2,3,4,5,6,7,8,9,10,11,12,13,14}&amp;$C42)*{1,2,3,4,5,6,7,8,9,10,11,12,13,14})</f>
        <v>0</v>
      </c>
      <c r="O42" s="190">
        <f>SUM(COUNTIF(TBAT24NA,{"",2,3,4,5,6,7,8,9,10,11,12,13,14}&amp;$C42)*{1,2,3,4,5,6,7,8,9,10,11,12,13,14})</f>
        <v>0</v>
      </c>
      <c r="P42" s="190">
        <f>SUM(COUNTIF(TBAT9NA,{"",2,3,4,5,6,7,8,9,10,11,12,13,14}&amp;$C42)*{1,2,3,4,5,6,7,8,9,10,11,12,13,14})</f>
        <v>0</v>
      </c>
      <c r="Q42" s="190">
        <f>SUM(COUNTIF(TBAT60NA,{"",2,3,4,5,6,7,8,9,10,11,12,13,14}&amp;$C42)*{1,2,3,4,5,6,7,8,9,10,11,12,13,14})</f>
        <v>0</v>
      </c>
      <c r="R42" s="190">
        <f>SUM(COUNTIF(TBAT164NA,{"",2,3,4,5,6,7,8,9,10,11,12,13,14}&amp;$C42)*{1,2,3,4,5,6,7,8,9,10,11,12,13,14})</f>
        <v>0</v>
      </c>
      <c r="S42" s="190">
        <f>SUM(COUNTIF(TBAT52NA,{"",2,3,4,5,6,7,8,9,10,11,12,13,14}&amp;$C42)*{1,2,3,4,5,6,7,8,9,10,11,12,13,14})</f>
        <v>0</v>
      </c>
      <c r="T42" s="190">
        <f>SUM(COUNTIF(TBAT301NA,{"",2,3,4,5,6,7,8,9,10,11,12,13,14}&amp;$C42)*{1,2,3,4,5,6,7,8,9,10,11,12,13,14})</f>
        <v>0</v>
      </c>
      <c r="U42" s="190">
        <f>SUM(COUNTIF(TBAT46NA,{"",2,3,4,5,6,7,8,9,10,11,12,13,14}&amp;$C42)*{1,2,3,4,5,6,7,8,9,10,11,12,13,14})</f>
        <v>0</v>
      </c>
      <c r="V42" s="190">
        <f>SUM(COUNTIF(TBAT378NA,{"",2,3,4,5,6,7,8,9,10,11,12,13,14}&amp;$C42)*{1,2,3,4,5,6,7,8,9,10,11,12,13,14})</f>
        <v>0</v>
      </c>
      <c r="W42" s="225">
        <f t="shared" si="0"/>
        <v>0</v>
      </c>
      <c r="X42" s="181"/>
      <c r="Z42" s="183"/>
    </row>
    <row r="43" spans="1:28" ht="17.25" customHeight="1">
      <c r="A43" s="166" t="s">
        <v>255</v>
      </c>
      <c r="B43" s="167" t="s">
        <v>367</v>
      </c>
      <c r="C43" s="166"/>
      <c r="D43" s="166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576"/>
      <c r="Y43" s="180"/>
    </row>
    <row r="44" spans="1:28" s="182" customFormat="1" hidden="1">
      <c r="A44" s="168" t="str">
        <f>IF(W44=0,"ẩn",MAX($A$5:$A43)+1)</f>
        <v>ẩn</v>
      </c>
      <c r="B44" s="175" t="s">
        <v>368</v>
      </c>
      <c r="C44" s="181" t="s">
        <v>369</v>
      </c>
      <c r="D44" s="181" t="s">
        <v>9</v>
      </c>
      <c r="E44" s="190">
        <f t="array" ref="E44">SUM(COUNTIF(thaydayTA,{"",2,3,4,5,6,7,8,9,10,11,12,13,14}&amp;$C44)*{1,2,3,4,5,6,7,8,9,10,11,12,13,14})</f>
        <v>0</v>
      </c>
      <c r="F44" s="80">
        <f>SUM(COUNTIF(XDMTA5ABDEN39,{"",2,3,4,5,6,7,8,9,10,11,12,13,14}&amp;$C44)*{1,2,3,4,5,6,7,8,9,10,11,12,13,14})</f>
        <v>0</v>
      </c>
      <c r="G44" s="190">
        <f>SUM(COUNTIF(TA15DEN61,{"",2,3,4,5,6,7,8,9,10,11,12,13,14}&amp;$C44)*{1,2,3,4,5,6,7,8,9,10,11,12,13,14})</f>
        <v>0</v>
      </c>
      <c r="H44" s="190"/>
      <c r="I44" s="190"/>
      <c r="J44" s="190">
        <f>SUM(COUNTIF(xencot,{"",2,3,4,5,6,7,8,9,10,11,12,13,14}&amp;$C44)*{1,2,3,4,5,6,7,8,9,10,11,12,13,14})</f>
        <v>0</v>
      </c>
      <c r="K44" s="190">
        <f>SUM(COUNTIF(TBAT51NA,{"",2,3,4,5,6,7,8,9,10,11,12,13,14}&amp;$C44)*{1,2,3,4,5,6,7,8,9,10,11,12,13,14})</f>
        <v>0</v>
      </c>
      <c r="L44" s="190"/>
      <c r="M44" s="190">
        <f>SUM(COUNTIF(TBAT218NA,{"",2,3,4,5,6,7,8,9,10,11,12,13,14}&amp;$C44)*{1,2,3,4,5,6,7,8,9,10,11,12,13,14})</f>
        <v>0</v>
      </c>
      <c r="N44" s="190">
        <f>SUM(COUNTIF(TBAT22NA,{"",2,3,4,5,6,7,8,9,10,11,12,13,14}&amp;$C44)*{1,2,3,4,5,6,7,8,9,10,11,12,13,14})</f>
        <v>0</v>
      </c>
      <c r="O44" s="190">
        <f>SUM(COUNTIF(TBAT24NA,{"",2,3,4,5,6,7,8,9,10,11,12,13,14}&amp;$C44)*{1,2,3,4,5,6,7,8,9,10,11,12,13,14})</f>
        <v>0</v>
      </c>
      <c r="P44" s="190">
        <f>SUM(COUNTIF(TBAT9NA,{"",2,3,4,5,6,7,8,9,10,11,12,13,14}&amp;$C44)*{1,2,3,4,5,6,7,8,9,10,11,12,13,14})</f>
        <v>0</v>
      </c>
      <c r="Q44" s="190">
        <f>SUM(COUNTIF(TBAT60NA,{"",2,3,4,5,6,7,8,9,10,11,12,13,14}&amp;$C44)*{1,2,3,4,5,6,7,8,9,10,11,12,13,14})</f>
        <v>0</v>
      </c>
      <c r="R44" s="190">
        <f>SUM(COUNTIF(TBAT164NA,{"",2,3,4,5,6,7,8,9,10,11,12,13,14}&amp;$C44)*{1,2,3,4,5,6,7,8,9,10,11,12,13,14})</f>
        <v>0</v>
      </c>
      <c r="S44" s="190">
        <f>SUM(COUNTIF(TBAT52NA,{"",2,3,4,5,6,7,8,9,10,11,12,13,14}&amp;$C44)*{1,2,3,4,5,6,7,8,9,10,11,12,13,14})</f>
        <v>0</v>
      </c>
      <c r="T44" s="190">
        <f>SUM(COUNTIF(TBAT301NA,{"",2,3,4,5,6,7,8,9,10,11,12,13,14}&amp;$C44)*{1,2,3,4,5,6,7,8,9,10,11,12,13,14})</f>
        <v>0</v>
      </c>
      <c r="U44" s="190">
        <f>SUM(COUNTIF(TBAT46NA,{"",2,3,4,5,6,7,8,9,10,11,12,13,14}&amp;$C44)*{1,2,3,4,5,6,7,8,9,10,11,12,13,14})</f>
        <v>0</v>
      </c>
      <c r="V44" s="190">
        <f>SUM(COUNTIF(TBAT378NA,{"",2,3,4,5,6,7,8,9,10,11,12,13,14}&amp;$C44)*{1,2,3,4,5,6,7,8,9,10,11,12,13,14})</f>
        <v>0</v>
      </c>
      <c r="W44" s="225">
        <f t="shared" si="0"/>
        <v>0</v>
      </c>
      <c r="X44" s="181"/>
    </row>
    <row r="45" spans="1:28" s="182" customFormat="1" hidden="1">
      <c r="A45" s="168" t="str">
        <f>IF(W45=0,"ẩn",MAX($A$5:$A44)+1)</f>
        <v>ẩn</v>
      </c>
      <c r="B45" s="175" t="s">
        <v>370</v>
      </c>
      <c r="C45" s="181" t="s">
        <v>371</v>
      </c>
      <c r="D45" s="181" t="s">
        <v>9</v>
      </c>
      <c r="E45" s="190">
        <f t="array" ref="E45">SUM(COUNTIF(thaydayTA,{"",2,3,4,5,6,7,8,9,10,11,12,13,14}&amp;$C45)*{1,2,3,4,5,6,7,8,9,10,11,12,13,14})</f>
        <v>0</v>
      </c>
      <c r="F45" s="80">
        <f>SUM(COUNTIF(XDMTA5ABDEN39,{"",2,3,4,5,6,7,8,9,10,11,12,13,14}&amp;$C45)*{1,2,3,4,5,6,7,8,9,10,11,12,13,14})</f>
        <v>0</v>
      </c>
      <c r="G45" s="190">
        <f>SUM(COUNTIF(TA15DEN61,{"",2,3,4,5,6,7,8,9,10,11,12,13,14}&amp;$C45)*{1,2,3,4,5,6,7,8,9,10,11,12,13,14})</f>
        <v>0</v>
      </c>
      <c r="H45" s="190"/>
      <c r="I45" s="190"/>
      <c r="J45" s="190">
        <f>SUM(COUNTIF(xencot,{"",2,3,4,5,6,7,8,9,10,11,12,13,14}&amp;$C45)*{1,2,3,4,5,6,7,8,9,10,11,12,13,14})</f>
        <v>0</v>
      </c>
      <c r="K45" s="190">
        <f>SUM(COUNTIF(TBAT51NA,{"",2,3,4,5,6,7,8,9,10,11,12,13,14}&amp;$C45)*{1,2,3,4,5,6,7,8,9,10,11,12,13,14})</f>
        <v>0</v>
      </c>
      <c r="L45" s="190"/>
      <c r="M45" s="190">
        <f>SUM(COUNTIF(TBAT218NA,{"",2,3,4,5,6,7,8,9,10,11,12,13,14}&amp;$C45)*{1,2,3,4,5,6,7,8,9,10,11,12,13,14})</f>
        <v>0</v>
      </c>
      <c r="N45" s="190">
        <f>SUM(COUNTIF(TBAT22NA,{"",2,3,4,5,6,7,8,9,10,11,12,13,14}&amp;$C45)*{1,2,3,4,5,6,7,8,9,10,11,12,13,14})</f>
        <v>0</v>
      </c>
      <c r="O45" s="190">
        <f>SUM(COUNTIF(TBAT24NA,{"",2,3,4,5,6,7,8,9,10,11,12,13,14}&amp;$C45)*{1,2,3,4,5,6,7,8,9,10,11,12,13,14})</f>
        <v>0</v>
      </c>
      <c r="P45" s="190">
        <f>SUM(COUNTIF(TBAT9NA,{"",2,3,4,5,6,7,8,9,10,11,12,13,14}&amp;$C45)*{1,2,3,4,5,6,7,8,9,10,11,12,13,14})</f>
        <v>0</v>
      </c>
      <c r="Q45" s="190">
        <f>SUM(COUNTIF(TBAT60NA,{"",2,3,4,5,6,7,8,9,10,11,12,13,14}&amp;$C45)*{1,2,3,4,5,6,7,8,9,10,11,12,13,14})</f>
        <v>0</v>
      </c>
      <c r="R45" s="190">
        <f>SUM(COUNTIF(TBAT164NA,{"",2,3,4,5,6,7,8,9,10,11,12,13,14}&amp;$C45)*{1,2,3,4,5,6,7,8,9,10,11,12,13,14})</f>
        <v>0</v>
      </c>
      <c r="S45" s="190">
        <f>SUM(COUNTIF(TBAT52NA,{"",2,3,4,5,6,7,8,9,10,11,12,13,14}&amp;$C45)*{1,2,3,4,5,6,7,8,9,10,11,12,13,14})</f>
        <v>0</v>
      </c>
      <c r="T45" s="190">
        <f>SUM(COUNTIF(TBAT301NA,{"",2,3,4,5,6,7,8,9,10,11,12,13,14}&amp;$C45)*{1,2,3,4,5,6,7,8,9,10,11,12,13,14})</f>
        <v>0</v>
      </c>
      <c r="U45" s="190">
        <f>SUM(COUNTIF(TBAT46NA,{"",2,3,4,5,6,7,8,9,10,11,12,13,14}&amp;$C45)*{1,2,3,4,5,6,7,8,9,10,11,12,13,14})</f>
        <v>0</v>
      </c>
      <c r="V45" s="190">
        <f>SUM(COUNTIF(TBAT378NA,{"",2,3,4,5,6,7,8,9,10,11,12,13,14}&amp;$C45)*{1,2,3,4,5,6,7,8,9,10,11,12,13,14})</f>
        <v>0</v>
      </c>
      <c r="W45" s="225">
        <f t="shared" si="0"/>
        <v>0</v>
      </c>
      <c r="X45" s="181"/>
    </row>
    <row r="46" spans="1:28" s="182" customFormat="1" hidden="1">
      <c r="A46" s="168" t="str">
        <f>IF(W46=0,"ẩn",MAX($A$5:$A45)+1)</f>
        <v>ẩn</v>
      </c>
      <c r="B46" s="175" t="s">
        <v>372</v>
      </c>
      <c r="C46" s="181" t="s">
        <v>373</v>
      </c>
      <c r="D46" s="181" t="s">
        <v>9</v>
      </c>
      <c r="E46" s="190">
        <f t="array" ref="E46">SUM(COUNTIF(thaydayTA,{"",2,3,4,5,6,7,8,9,10,11,12,13,14}&amp;$C46)*{1,2,3,4,5,6,7,8,9,10,11,12,13,14})</f>
        <v>0</v>
      </c>
      <c r="F46" s="80">
        <f>SUM(COUNTIF(XDMTA5ABDEN39,{"",2,3,4,5,6,7,8,9,10,11,12,13,14}&amp;$C46)*{1,2,3,4,5,6,7,8,9,10,11,12,13,14})</f>
        <v>0</v>
      </c>
      <c r="G46" s="190">
        <f>SUM(COUNTIF(TA15DEN61,{"",2,3,4,5,6,7,8,9,10,11,12,13,14}&amp;$C46)*{1,2,3,4,5,6,7,8,9,10,11,12,13,14})</f>
        <v>0</v>
      </c>
      <c r="H46" s="190"/>
      <c r="I46" s="190"/>
      <c r="J46" s="190">
        <f>SUM(COUNTIF(xencot,{"",2,3,4,5,6,7,8,9,10,11,12,13,14}&amp;$C46)*{1,2,3,4,5,6,7,8,9,10,11,12,13,14})</f>
        <v>0</v>
      </c>
      <c r="K46" s="190">
        <f>SUM(COUNTIF(TBAT51NA,{"",2,3,4,5,6,7,8,9,10,11,12,13,14}&amp;$C46)*{1,2,3,4,5,6,7,8,9,10,11,12,13,14})</f>
        <v>0</v>
      </c>
      <c r="L46" s="190"/>
      <c r="M46" s="190">
        <f>SUM(COUNTIF(TBAT218NA,{"",2,3,4,5,6,7,8,9,10,11,12,13,14}&amp;$C46)*{1,2,3,4,5,6,7,8,9,10,11,12,13,14})</f>
        <v>0</v>
      </c>
      <c r="N46" s="190">
        <f>SUM(COUNTIF(TBAT22NA,{"",2,3,4,5,6,7,8,9,10,11,12,13,14}&amp;$C46)*{1,2,3,4,5,6,7,8,9,10,11,12,13,14})</f>
        <v>0</v>
      </c>
      <c r="O46" s="190">
        <f>SUM(COUNTIF(TBAT24NA,{"",2,3,4,5,6,7,8,9,10,11,12,13,14}&amp;$C46)*{1,2,3,4,5,6,7,8,9,10,11,12,13,14})</f>
        <v>0</v>
      </c>
      <c r="P46" s="190">
        <f>SUM(COUNTIF(TBAT9NA,{"",2,3,4,5,6,7,8,9,10,11,12,13,14}&amp;$C46)*{1,2,3,4,5,6,7,8,9,10,11,12,13,14})</f>
        <v>0</v>
      </c>
      <c r="Q46" s="190">
        <f>SUM(COUNTIF(TBAT60NA,{"",2,3,4,5,6,7,8,9,10,11,12,13,14}&amp;$C46)*{1,2,3,4,5,6,7,8,9,10,11,12,13,14})</f>
        <v>0</v>
      </c>
      <c r="R46" s="190">
        <f>SUM(COUNTIF(TBAT164NA,{"",2,3,4,5,6,7,8,9,10,11,12,13,14}&amp;$C46)*{1,2,3,4,5,6,7,8,9,10,11,12,13,14})</f>
        <v>0</v>
      </c>
      <c r="S46" s="190">
        <f>SUM(COUNTIF(TBAT52NA,{"",2,3,4,5,6,7,8,9,10,11,12,13,14}&amp;$C46)*{1,2,3,4,5,6,7,8,9,10,11,12,13,14})</f>
        <v>0</v>
      </c>
      <c r="T46" s="190">
        <f>SUM(COUNTIF(TBAT301NA,{"",2,3,4,5,6,7,8,9,10,11,12,13,14}&amp;$C46)*{1,2,3,4,5,6,7,8,9,10,11,12,13,14})</f>
        <v>0</v>
      </c>
      <c r="U46" s="190">
        <f>SUM(COUNTIF(TBAT46NA,{"",2,3,4,5,6,7,8,9,10,11,12,13,14}&amp;$C46)*{1,2,3,4,5,6,7,8,9,10,11,12,13,14})</f>
        <v>0</v>
      </c>
      <c r="V46" s="190">
        <f>SUM(COUNTIF(TBAT378NA,{"",2,3,4,5,6,7,8,9,10,11,12,13,14}&amp;$C46)*{1,2,3,4,5,6,7,8,9,10,11,12,13,14})</f>
        <v>0</v>
      </c>
      <c r="W46" s="225">
        <f t="shared" si="0"/>
        <v>0</v>
      </c>
      <c r="X46" s="181"/>
    </row>
    <row r="47" spans="1:28" s="182" customFormat="1" hidden="1">
      <c r="A47" s="168" t="str">
        <f>IF(W47=0,"ẩn",MAX($A$5:$A46)+1)</f>
        <v>ẩn</v>
      </c>
      <c r="B47" s="175" t="s">
        <v>374</v>
      </c>
      <c r="C47" s="181" t="s">
        <v>375</v>
      </c>
      <c r="D47" s="181" t="s">
        <v>9</v>
      </c>
      <c r="E47" s="190">
        <f t="array" ref="E47">SUM(COUNTIF(thaydayTA,{"",2,3,4,5,6,7,8,9,10,11,12,13,14}&amp;$C47)*{1,2,3,4,5,6,7,8,9,10,11,12,13,14})</f>
        <v>0</v>
      </c>
      <c r="F47" s="80">
        <f>SUM(COUNTIF(XDMTA5ABDEN39,{"",2,3,4,5,6,7,8,9,10,11,12,13,14}&amp;$C47)*{1,2,3,4,5,6,7,8,9,10,11,12,13,14})</f>
        <v>0</v>
      </c>
      <c r="G47" s="190">
        <f>SUM(COUNTIF(TA15DEN61,{"",2,3,4,5,6,7,8,9,10,11,12,13,14}&amp;$C47)*{1,2,3,4,5,6,7,8,9,10,11,12,13,14})</f>
        <v>0</v>
      </c>
      <c r="H47" s="190"/>
      <c r="I47" s="190"/>
      <c r="J47" s="190">
        <f>SUM(COUNTIF(xencot,{"",2,3,4,5,6,7,8,9,10,11,12,13,14}&amp;$C47)*{1,2,3,4,5,6,7,8,9,10,11,12,13,14})</f>
        <v>0</v>
      </c>
      <c r="K47" s="190">
        <f>SUM(COUNTIF(TBAT51NA,{"",2,3,4,5,6,7,8,9,10,11,12,13,14}&amp;$C47)*{1,2,3,4,5,6,7,8,9,10,11,12,13,14})</f>
        <v>0</v>
      </c>
      <c r="L47" s="190"/>
      <c r="M47" s="190">
        <f>SUM(COUNTIF(TBAT218NA,{"",2,3,4,5,6,7,8,9,10,11,12,13,14}&amp;$C47)*{1,2,3,4,5,6,7,8,9,10,11,12,13,14})</f>
        <v>0</v>
      </c>
      <c r="N47" s="190">
        <f>SUM(COUNTIF(TBAT22NA,{"",2,3,4,5,6,7,8,9,10,11,12,13,14}&amp;$C47)*{1,2,3,4,5,6,7,8,9,10,11,12,13,14})</f>
        <v>0</v>
      </c>
      <c r="O47" s="190">
        <f>SUM(COUNTIF(TBAT24NA,{"",2,3,4,5,6,7,8,9,10,11,12,13,14}&amp;$C47)*{1,2,3,4,5,6,7,8,9,10,11,12,13,14})</f>
        <v>0</v>
      </c>
      <c r="P47" s="190">
        <f>SUM(COUNTIF(TBAT9NA,{"",2,3,4,5,6,7,8,9,10,11,12,13,14}&amp;$C47)*{1,2,3,4,5,6,7,8,9,10,11,12,13,14})</f>
        <v>0</v>
      </c>
      <c r="Q47" s="190">
        <f>SUM(COUNTIF(TBAT60NA,{"",2,3,4,5,6,7,8,9,10,11,12,13,14}&amp;$C47)*{1,2,3,4,5,6,7,8,9,10,11,12,13,14})</f>
        <v>0</v>
      </c>
      <c r="R47" s="190">
        <f>SUM(COUNTIF(TBAT164NA,{"",2,3,4,5,6,7,8,9,10,11,12,13,14}&amp;$C47)*{1,2,3,4,5,6,7,8,9,10,11,12,13,14})</f>
        <v>0</v>
      </c>
      <c r="S47" s="190">
        <f>SUM(COUNTIF(TBAT52NA,{"",2,3,4,5,6,7,8,9,10,11,12,13,14}&amp;$C47)*{1,2,3,4,5,6,7,8,9,10,11,12,13,14})</f>
        <v>0</v>
      </c>
      <c r="T47" s="190">
        <f>SUM(COUNTIF(TBAT301NA,{"",2,3,4,5,6,7,8,9,10,11,12,13,14}&amp;$C47)*{1,2,3,4,5,6,7,8,9,10,11,12,13,14})</f>
        <v>0</v>
      </c>
      <c r="U47" s="190">
        <f>SUM(COUNTIF(TBAT46NA,{"",2,3,4,5,6,7,8,9,10,11,12,13,14}&amp;$C47)*{1,2,3,4,5,6,7,8,9,10,11,12,13,14})</f>
        <v>0</v>
      </c>
      <c r="V47" s="190">
        <f>SUM(COUNTIF(TBAT378NA,{"",2,3,4,5,6,7,8,9,10,11,12,13,14}&amp;$C47)*{1,2,3,4,5,6,7,8,9,10,11,12,13,14})</f>
        <v>0</v>
      </c>
      <c r="W47" s="225">
        <f t="shared" si="0"/>
        <v>0</v>
      </c>
      <c r="X47" s="181"/>
    </row>
    <row r="48" spans="1:28" s="182" customFormat="1" hidden="1">
      <c r="A48" s="168" t="str">
        <f>IF(W48=0,"ẩn",MAX($A$5:$A47)+1)</f>
        <v>ẩn</v>
      </c>
      <c r="B48" s="175" t="s">
        <v>376</v>
      </c>
      <c r="C48" s="181" t="s">
        <v>377</v>
      </c>
      <c r="D48" s="181" t="s">
        <v>9</v>
      </c>
      <c r="E48" s="190">
        <f t="array" ref="E48">SUM(COUNTIF(thaydayTA,{"",2,3,4,5,6,7,8,9,10,11,12,13,14}&amp;$C48)*{1,2,3,4,5,6,7,8,9,10,11,12,13,14})</f>
        <v>0</v>
      </c>
      <c r="F48" s="80">
        <f>SUM(COUNTIF(XDMTA5ABDEN39,{"",2,3,4,5,6,7,8,9,10,11,12,13,14}&amp;$C48)*{1,2,3,4,5,6,7,8,9,10,11,12,13,14})</f>
        <v>0</v>
      </c>
      <c r="G48" s="190">
        <f>SUM(COUNTIF(TA15DEN61,{"",2,3,4,5,6,7,8,9,10,11,12,13,14}&amp;$C48)*{1,2,3,4,5,6,7,8,9,10,11,12,13,14})</f>
        <v>0</v>
      </c>
      <c r="H48" s="190"/>
      <c r="I48" s="190"/>
      <c r="J48" s="190">
        <f>SUM(COUNTIF(xencot,{"",2,3,4,5,6,7,8,9,10,11,12,13,14}&amp;$C48)*{1,2,3,4,5,6,7,8,9,10,11,12,13,14})</f>
        <v>0</v>
      </c>
      <c r="K48" s="190">
        <f>SUM(COUNTIF(TBAT51NA,{"",2,3,4,5,6,7,8,9,10,11,12,13,14}&amp;$C48)*{1,2,3,4,5,6,7,8,9,10,11,12,13,14})</f>
        <v>0</v>
      </c>
      <c r="L48" s="190"/>
      <c r="M48" s="190">
        <f>SUM(COUNTIF(TBAT218NA,{"",2,3,4,5,6,7,8,9,10,11,12,13,14}&amp;$C48)*{1,2,3,4,5,6,7,8,9,10,11,12,13,14})</f>
        <v>0</v>
      </c>
      <c r="N48" s="190">
        <f>SUM(COUNTIF(TBAT22NA,{"",2,3,4,5,6,7,8,9,10,11,12,13,14}&amp;$C48)*{1,2,3,4,5,6,7,8,9,10,11,12,13,14})</f>
        <v>0</v>
      </c>
      <c r="O48" s="190">
        <f>SUM(COUNTIF(TBAT24NA,{"",2,3,4,5,6,7,8,9,10,11,12,13,14}&amp;$C48)*{1,2,3,4,5,6,7,8,9,10,11,12,13,14})</f>
        <v>0</v>
      </c>
      <c r="P48" s="190">
        <f>SUM(COUNTIF(TBAT9NA,{"",2,3,4,5,6,7,8,9,10,11,12,13,14}&amp;$C48)*{1,2,3,4,5,6,7,8,9,10,11,12,13,14})</f>
        <v>0</v>
      </c>
      <c r="Q48" s="190">
        <f>SUM(COUNTIF(TBAT60NA,{"",2,3,4,5,6,7,8,9,10,11,12,13,14}&amp;$C48)*{1,2,3,4,5,6,7,8,9,10,11,12,13,14})</f>
        <v>0</v>
      </c>
      <c r="R48" s="190">
        <f>SUM(COUNTIF(TBAT164NA,{"",2,3,4,5,6,7,8,9,10,11,12,13,14}&amp;$C48)*{1,2,3,4,5,6,7,8,9,10,11,12,13,14})</f>
        <v>0</v>
      </c>
      <c r="S48" s="190">
        <f>SUM(COUNTIF(TBAT52NA,{"",2,3,4,5,6,7,8,9,10,11,12,13,14}&amp;$C48)*{1,2,3,4,5,6,7,8,9,10,11,12,13,14})</f>
        <v>0</v>
      </c>
      <c r="T48" s="190">
        <f>SUM(COUNTIF(TBAT301NA,{"",2,3,4,5,6,7,8,9,10,11,12,13,14}&amp;$C48)*{1,2,3,4,5,6,7,8,9,10,11,12,13,14})</f>
        <v>0</v>
      </c>
      <c r="U48" s="190">
        <f>SUM(COUNTIF(TBAT46NA,{"",2,3,4,5,6,7,8,9,10,11,12,13,14}&amp;$C48)*{1,2,3,4,5,6,7,8,9,10,11,12,13,14})</f>
        <v>0</v>
      </c>
      <c r="V48" s="190">
        <f>SUM(COUNTIF(TBAT378NA,{"",2,3,4,5,6,7,8,9,10,11,12,13,14}&amp;$C48)*{1,2,3,4,5,6,7,8,9,10,11,12,13,14})</f>
        <v>0</v>
      </c>
      <c r="W48" s="225">
        <f t="shared" si="0"/>
        <v>0</v>
      </c>
      <c r="X48" s="181"/>
    </row>
    <row r="49" spans="1:24" s="182" customFormat="1" hidden="1">
      <c r="A49" s="168" t="str">
        <f>IF(W49=0,"ẩn",MAX($A$5:$A48)+1)</f>
        <v>ẩn</v>
      </c>
      <c r="B49" s="175" t="s">
        <v>378</v>
      </c>
      <c r="C49" s="181" t="s">
        <v>379</v>
      </c>
      <c r="D49" s="181" t="s">
        <v>9</v>
      </c>
      <c r="E49" s="190">
        <f t="array" ref="E49">SUM(COUNTIF(thaydayTA,{"",2,3,4,5,6,7,8,9,10,11,12,13,14}&amp;$C49)*{1,2,3,4,5,6,7,8,9,10,11,12,13,14})</f>
        <v>0</v>
      </c>
      <c r="F49" s="80">
        <f>SUM(COUNTIF(XDMTA5ABDEN39,{"",2,3,4,5,6,7,8,9,10,11,12,13,14}&amp;$C49)*{1,2,3,4,5,6,7,8,9,10,11,12,13,14})</f>
        <v>0</v>
      </c>
      <c r="G49" s="190">
        <f>SUM(COUNTIF(TA15DEN61,{"",2,3,4,5,6,7,8,9,10,11,12,13,14}&amp;$C49)*{1,2,3,4,5,6,7,8,9,10,11,12,13,14})</f>
        <v>0</v>
      </c>
      <c r="H49" s="190"/>
      <c r="I49" s="190"/>
      <c r="J49" s="190">
        <f>SUM(COUNTIF(xencot,{"",2,3,4,5,6,7,8,9,10,11,12,13,14}&amp;$C49)*{1,2,3,4,5,6,7,8,9,10,11,12,13,14})</f>
        <v>0</v>
      </c>
      <c r="K49" s="190">
        <f>SUM(COUNTIF(TBAT51NA,{"",2,3,4,5,6,7,8,9,10,11,12,13,14}&amp;$C49)*{1,2,3,4,5,6,7,8,9,10,11,12,13,14})</f>
        <v>0</v>
      </c>
      <c r="L49" s="190"/>
      <c r="M49" s="190">
        <f>SUM(COUNTIF(TBAT218NA,{"",2,3,4,5,6,7,8,9,10,11,12,13,14}&amp;$C49)*{1,2,3,4,5,6,7,8,9,10,11,12,13,14})</f>
        <v>0</v>
      </c>
      <c r="N49" s="190">
        <f>SUM(COUNTIF(TBAT22NA,{"",2,3,4,5,6,7,8,9,10,11,12,13,14}&amp;$C49)*{1,2,3,4,5,6,7,8,9,10,11,12,13,14})</f>
        <v>0</v>
      </c>
      <c r="O49" s="190">
        <f>SUM(COUNTIF(TBAT24NA,{"",2,3,4,5,6,7,8,9,10,11,12,13,14}&amp;$C49)*{1,2,3,4,5,6,7,8,9,10,11,12,13,14})</f>
        <v>0</v>
      </c>
      <c r="P49" s="190">
        <f>SUM(COUNTIF(TBAT9NA,{"",2,3,4,5,6,7,8,9,10,11,12,13,14}&amp;$C49)*{1,2,3,4,5,6,7,8,9,10,11,12,13,14})</f>
        <v>0</v>
      </c>
      <c r="Q49" s="190">
        <f>SUM(COUNTIF(TBAT60NA,{"",2,3,4,5,6,7,8,9,10,11,12,13,14}&amp;$C49)*{1,2,3,4,5,6,7,8,9,10,11,12,13,14})</f>
        <v>0</v>
      </c>
      <c r="R49" s="190">
        <f>SUM(COUNTIF(TBAT164NA,{"",2,3,4,5,6,7,8,9,10,11,12,13,14}&amp;$C49)*{1,2,3,4,5,6,7,8,9,10,11,12,13,14})</f>
        <v>0</v>
      </c>
      <c r="S49" s="190">
        <f>SUM(COUNTIF(TBAT52NA,{"",2,3,4,5,6,7,8,9,10,11,12,13,14}&amp;$C49)*{1,2,3,4,5,6,7,8,9,10,11,12,13,14})</f>
        <v>0</v>
      </c>
      <c r="T49" s="190">
        <f>SUM(COUNTIF(TBAT301NA,{"",2,3,4,5,6,7,8,9,10,11,12,13,14}&amp;$C49)*{1,2,3,4,5,6,7,8,9,10,11,12,13,14})</f>
        <v>0</v>
      </c>
      <c r="U49" s="190">
        <f>SUM(COUNTIF(TBAT46NA,{"",2,3,4,5,6,7,8,9,10,11,12,13,14}&amp;$C49)*{1,2,3,4,5,6,7,8,9,10,11,12,13,14})</f>
        <v>0</v>
      </c>
      <c r="V49" s="190">
        <f>SUM(COUNTIF(TBAT378NA,{"",2,3,4,5,6,7,8,9,10,11,12,13,14}&amp;$C49)*{1,2,3,4,5,6,7,8,9,10,11,12,13,14})</f>
        <v>0</v>
      </c>
      <c r="W49" s="225">
        <f t="shared" si="0"/>
        <v>0</v>
      </c>
      <c r="X49" s="181"/>
    </row>
    <row r="50" spans="1:24" s="182" customFormat="1">
      <c r="A50" s="168">
        <f>IF(W50=0,"ẩn",MAX($A$5:$A49)+1)</f>
        <v>12</v>
      </c>
      <c r="B50" s="175" t="s">
        <v>2364</v>
      </c>
      <c r="C50" s="181" t="s">
        <v>2358</v>
      </c>
      <c r="D50" s="181" t="s">
        <v>9</v>
      </c>
      <c r="E50" s="80">
        <f t="array" ref="E50">SUM(COUNTIF(thaydayTA,{"",2,3,4,5,6,7,8,9,10,11,12,13,14}&amp;$C50)*{1,2,3,4,5,6,7,8,9,10,11,12,13,14})</f>
        <v>204</v>
      </c>
      <c r="F50" s="80">
        <f>SUM(COUNTIF(XDMTA5ABDEN39,{"",2,3,4,5,6,7,8,9,10,11,12,13,14}&amp;$C50)*{1,2,3,4,5,6,7,8,9,10,11,12,13,14})</f>
        <v>0</v>
      </c>
      <c r="G50" s="80">
        <f>SUM(COUNTIF(TA15DEN61,{"",2,3,4,5,6,7,8,9,10,11,12,13,14}&amp;$C50)*{1,2,3,4,5,6,7,8,9,10,11,12,13,14})</f>
        <v>0</v>
      </c>
      <c r="H50" s="80"/>
      <c r="I50" s="80"/>
      <c r="J50" s="80">
        <f>SUM(COUNTIF(xencot,{"",2,3,4,5,6,7,8,9,10,11,12,13,14}&amp;$C50)*{1,2,3,4,5,6,7,8,9,10,11,12,13,14})</f>
        <v>0</v>
      </c>
      <c r="K50" s="80">
        <f>SUM(COUNTIF(TBAT51NA,{"",2,3,4,5,6,7,8,9,10,11,12,13,14}&amp;$C50)*{1,2,3,4,5,6,7,8,9,10,11,12,13,14})</f>
        <v>0</v>
      </c>
      <c r="L50" s="80">
        <f>SUM(COUNTIF(TA63NA,{"",2,3,4,5,6,7,8,9,10,11,12,13,14}&amp;$C50)*{1,2,3,4,5,6,7,8,9,10,11,12,13,14})</f>
        <v>0</v>
      </c>
      <c r="M50" s="80">
        <f>SUM(COUNTIF(TBAT218NA,{"",2,3,4,5,6,7,8,9,10,11,12,13,14}&amp;$C50)*{1,2,3,4,5,6,7,8,9,10,11,12,13,14})</f>
        <v>0</v>
      </c>
      <c r="N50" s="80">
        <f>SUM(COUNTIF(TBAT22NA,{"",2,3,4,5,6,7,8,9,10,11,12,13,14}&amp;$C50)*{1,2,3,4,5,6,7,8,9,10,11,12,13,14})</f>
        <v>0</v>
      </c>
      <c r="O50" s="80">
        <f>SUM(COUNTIF(TBAT24NA,{"",2,3,4,5,6,7,8,9,10,11,12,13,14}&amp;$C50)*{1,2,3,4,5,6,7,8,9,10,11,12,13,14})</f>
        <v>0</v>
      </c>
      <c r="P50" s="80">
        <f>SUM(COUNTIF(TBAT9NA,{"",2,3,4,5,6,7,8,9,10,11,12,13,14}&amp;$C50)*{1,2,3,4,5,6,7,8,9,10,11,12,13,14})</f>
        <v>0</v>
      </c>
      <c r="Q50" s="80">
        <f>SUM(COUNTIF(TBAT60NA,{"",2,3,4,5,6,7,8,9,10,11,12,13,14}&amp;$C50)*{1,2,3,4,5,6,7,8,9,10,11,12,13,14})</f>
        <v>0</v>
      </c>
      <c r="R50" s="80">
        <f>SUM(COUNTIF(TBAT164NA,{"",2,3,4,5,6,7,8,9,10,11,12,13,14}&amp;$C50)*{1,2,3,4,5,6,7,8,9,10,11,12,13,14})</f>
        <v>0</v>
      </c>
      <c r="S50" s="80">
        <f>SUM(COUNTIF(TBAT52NA,{"",2,3,4,5,6,7,8,9,10,11,12,13,14}&amp;$C50)*{1,2,3,4,5,6,7,8,9,10,11,12,13,14})</f>
        <v>0</v>
      </c>
      <c r="T50" s="80">
        <f>SUM(COUNTIF(TBAT301NA,{"",2,3,4,5,6,7,8,9,10,11,12,13,14}&amp;$C50)*{1,2,3,4,5,6,7,8,9,10,11,12,13,14})</f>
        <v>0</v>
      </c>
      <c r="U50" s="80">
        <f>SUM(COUNTIF(TBAT46NA,{"",2,3,4,5,6,7,8,9,10,11,12,13,14}&amp;$C50)*{1,2,3,4,5,6,7,8,9,10,11,12,13,14})</f>
        <v>0</v>
      </c>
      <c r="V50" s="80">
        <f>SUM(COUNTIF(TBAT378NA,{"",2,3,4,5,6,7,8,9,10,11,12,13,14}&amp;$C50)*{1,2,3,4,5,6,7,8,9,10,11,12,13,14})</f>
        <v>0</v>
      </c>
      <c r="W50" s="171">
        <f t="shared" si="0"/>
        <v>204</v>
      </c>
      <c r="X50" s="579"/>
    </row>
    <row r="51" spans="1:24" s="182" customFormat="1" hidden="1">
      <c r="A51" s="168" t="str">
        <f>IF(W51=0,"ẩn",MAX($A$5:$A50)+1)</f>
        <v>ẩn</v>
      </c>
      <c r="B51" s="175" t="s">
        <v>380</v>
      </c>
      <c r="C51" s="181" t="s">
        <v>381</v>
      </c>
      <c r="D51" s="181" t="s">
        <v>9</v>
      </c>
      <c r="E51" s="190">
        <f t="array" ref="E51">SUM(COUNTIF(thaydayTA,{"",2,3,4,5,6,7,8,9,10,11,12,13,14}&amp;$C51)*{1,2,3,4,5,6,7,8,9,10,11,12,13,14})</f>
        <v>0</v>
      </c>
      <c r="F51" s="80">
        <f>SUM(COUNTIF(XDMTA5ABDEN39,{"",2,3,4,5,6,7,8,9,10,11,12,13,14}&amp;$C51)*{1,2,3,4,5,6,7,8,9,10,11,12,13,14})</f>
        <v>0</v>
      </c>
      <c r="G51" s="190">
        <f>SUM(COUNTIF(TA15DEN61,{"",2,3,4,5,6,7,8,9,10,11,12,13,14}&amp;$C51)*{1,2,3,4,5,6,7,8,9,10,11,12,13,14})</f>
        <v>0</v>
      </c>
      <c r="H51" s="190"/>
      <c r="I51" s="190"/>
      <c r="J51" s="190">
        <f>SUM(COUNTIF(xencot,{"",2,3,4,5,6,7,8,9,10,11,12,13,14}&amp;$C51)*{1,2,3,4,5,6,7,8,9,10,11,12,13,14})</f>
        <v>0</v>
      </c>
      <c r="K51" s="190">
        <f>SUM(COUNTIF(TBAT51NA,{"",2,3,4,5,6,7,8,9,10,11,12,13,14}&amp;$C51)*{1,2,3,4,5,6,7,8,9,10,11,12,13,14})</f>
        <v>0</v>
      </c>
      <c r="L51" s="190"/>
      <c r="M51" s="190">
        <f>SUM(COUNTIF(TBAT218NA,{"",2,3,4,5,6,7,8,9,10,11,12,13,14}&amp;$C51)*{1,2,3,4,5,6,7,8,9,10,11,12,13,14})</f>
        <v>0</v>
      </c>
      <c r="N51" s="190">
        <f>SUM(COUNTIF(TBAT22NA,{"",2,3,4,5,6,7,8,9,10,11,12,13,14}&amp;$C51)*{1,2,3,4,5,6,7,8,9,10,11,12,13,14})</f>
        <v>0</v>
      </c>
      <c r="O51" s="190">
        <f>SUM(COUNTIF(TBAT24NA,{"",2,3,4,5,6,7,8,9,10,11,12,13,14}&amp;$C51)*{1,2,3,4,5,6,7,8,9,10,11,12,13,14})</f>
        <v>0</v>
      </c>
      <c r="P51" s="190">
        <f>SUM(COUNTIF(TBAT9NA,{"",2,3,4,5,6,7,8,9,10,11,12,13,14}&amp;$C51)*{1,2,3,4,5,6,7,8,9,10,11,12,13,14})</f>
        <v>0</v>
      </c>
      <c r="Q51" s="190">
        <f>SUM(COUNTIF(TBAT60NA,{"",2,3,4,5,6,7,8,9,10,11,12,13,14}&amp;$C51)*{1,2,3,4,5,6,7,8,9,10,11,12,13,14})</f>
        <v>0</v>
      </c>
      <c r="R51" s="190">
        <f>SUM(COUNTIF(TBAT164NA,{"",2,3,4,5,6,7,8,9,10,11,12,13,14}&amp;$C51)*{1,2,3,4,5,6,7,8,9,10,11,12,13,14})</f>
        <v>0</v>
      </c>
      <c r="S51" s="190">
        <f>SUM(COUNTIF(TBAT52NA,{"",2,3,4,5,6,7,8,9,10,11,12,13,14}&amp;$C51)*{1,2,3,4,5,6,7,8,9,10,11,12,13,14})</f>
        <v>0</v>
      </c>
      <c r="T51" s="190">
        <f>SUM(COUNTIF(TBAT301NA,{"",2,3,4,5,6,7,8,9,10,11,12,13,14}&amp;$C51)*{1,2,3,4,5,6,7,8,9,10,11,12,13,14})</f>
        <v>0</v>
      </c>
      <c r="U51" s="190">
        <f>SUM(COUNTIF(TBAT46NA,{"",2,3,4,5,6,7,8,9,10,11,12,13,14}&amp;$C51)*{1,2,3,4,5,6,7,8,9,10,11,12,13,14})</f>
        <v>0</v>
      </c>
      <c r="V51" s="190">
        <f>SUM(COUNTIF(TBAT378NA,{"",2,3,4,5,6,7,8,9,10,11,12,13,14}&amp;$C51)*{1,2,3,4,5,6,7,8,9,10,11,12,13,14})</f>
        <v>0</v>
      </c>
      <c r="W51" s="225">
        <f t="shared" si="0"/>
        <v>0</v>
      </c>
      <c r="X51" s="181"/>
    </row>
    <row r="52" spans="1:24" s="182" customFormat="1">
      <c r="A52" s="168">
        <f>IF(W52=0,"ẩn",MAX($A$5:$A51)+1)</f>
        <v>13</v>
      </c>
      <c r="B52" s="175" t="s">
        <v>382</v>
      </c>
      <c r="C52" s="181" t="s">
        <v>2350</v>
      </c>
      <c r="D52" s="181" t="s">
        <v>9</v>
      </c>
      <c r="E52" s="80">
        <f t="array" ref="E52">SUM(COUNTIF(thaydayTA,{"",2,3,4,5,6,7,8,9,10,11,12,13,14}&amp;$C52)*{1,2,3,4,5,6,7,8,9,10,11,12,13,14})</f>
        <v>12</v>
      </c>
      <c r="F52" s="80">
        <f>SUM(COUNTIF(XDMTA5ABDEN39,{"",2,3,4,5,6,7,8,9,10,11,12,13,14}&amp;$C52)*{1,2,3,4,5,6,7,8,9,10,11,12,13,14})</f>
        <v>0</v>
      </c>
      <c r="G52" s="80">
        <f>SUM(COUNTIF(TA15DEN61,{"",2,3,4,5,6,7,8,9,10,11,12,13,14}&amp;$C52)*{1,2,3,4,5,6,7,8,9,10,11,12,13,14})</f>
        <v>12</v>
      </c>
      <c r="H52" s="80"/>
      <c r="I52" s="80"/>
      <c r="J52" s="80">
        <f>SUM(COUNTIF(xencot,{"",2,3,4,5,6,7,8,9,10,11,12,13,14}&amp;$C52)*{1,2,3,4,5,6,7,8,9,10,11,12,13,14})</f>
        <v>0</v>
      </c>
      <c r="K52" s="80">
        <f>SUM(COUNTIF(TBAT51NA,{"",2,3,4,5,6,7,8,9,10,11,12,13,14}&amp;$C52)*{1,2,3,4,5,6,7,8,9,10,11,12,13,14})</f>
        <v>0</v>
      </c>
      <c r="L52" s="80">
        <f>SUM(COUNTIF(TA63NA,{"",2,3,4,5,6,7,8,9,10,11,12,13,14}&amp;$C52)*{1,2,3,4,5,6,7,8,9,10,11,12,13,14})</f>
        <v>0</v>
      </c>
      <c r="M52" s="80">
        <f>SUM(COUNTIF(TBAT218NA,{"",2,3,4,5,6,7,8,9,10,11,12,13,14}&amp;$C52)*{1,2,3,4,5,6,7,8,9,10,11,12,13,14})</f>
        <v>0</v>
      </c>
      <c r="N52" s="80">
        <f>SUM(COUNTIF(TBAT22NA,{"",2,3,4,5,6,7,8,9,10,11,12,13,14}&amp;$C52)*{1,2,3,4,5,6,7,8,9,10,11,12,13,14})</f>
        <v>0</v>
      </c>
      <c r="O52" s="80">
        <f>SUM(COUNTIF(TBAT24NA,{"",2,3,4,5,6,7,8,9,10,11,12,13,14}&amp;$C52)*{1,2,3,4,5,6,7,8,9,10,11,12,13,14})</f>
        <v>0</v>
      </c>
      <c r="P52" s="80">
        <f>SUM(COUNTIF(TBAT9NA,{"",2,3,4,5,6,7,8,9,10,11,12,13,14}&amp;$C52)*{1,2,3,4,5,6,7,8,9,10,11,12,13,14})</f>
        <v>0</v>
      </c>
      <c r="Q52" s="80">
        <f>SUM(COUNTIF(TBAT60NA,{"",2,3,4,5,6,7,8,9,10,11,12,13,14}&amp;$C52)*{1,2,3,4,5,6,7,8,9,10,11,12,13,14})</f>
        <v>0</v>
      </c>
      <c r="R52" s="80">
        <f>SUM(COUNTIF(TBAT164NA,{"",2,3,4,5,6,7,8,9,10,11,12,13,14}&amp;$C52)*{1,2,3,4,5,6,7,8,9,10,11,12,13,14})</f>
        <v>0</v>
      </c>
      <c r="S52" s="80">
        <f>SUM(COUNTIF(TBAT52NA,{"",2,3,4,5,6,7,8,9,10,11,12,13,14}&amp;$C52)*{1,2,3,4,5,6,7,8,9,10,11,12,13,14})</f>
        <v>0</v>
      </c>
      <c r="T52" s="80">
        <f>SUM(COUNTIF(TBAT301NA,{"",2,3,4,5,6,7,8,9,10,11,12,13,14}&amp;$C52)*{1,2,3,4,5,6,7,8,9,10,11,12,13,14})</f>
        <v>0</v>
      </c>
      <c r="U52" s="80">
        <f>SUM(COUNTIF(TBAT46NA,{"",2,3,4,5,6,7,8,9,10,11,12,13,14}&amp;$C52)*{1,2,3,4,5,6,7,8,9,10,11,12,13,14})</f>
        <v>0</v>
      </c>
      <c r="V52" s="80">
        <f>SUM(COUNTIF(TBAT378NA,{"",2,3,4,5,6,7,8,9,10,11,12,13,14}&amp;$C52)*{1,2,3,4,5,6,7,8,9,10,11,12,13,14})</f>
        <v>0</v>
      </c>
      <c r="W52" s="171">
        <f t="shared" si="0"/>
        <v>24</v>
      </c>
      <c r="X52" s="579"/>
    </row>
    <row r="53" spans="1:24" s="182" customFormat="1" hidden="1">
      <c r="A53" s="168" t="str">
        <f>IF(W53=0,"ẩn",MAX($A$5:$A281)+1)</f>
        <v>ẩn</v>
      </c>
      <c r="B53" s="175" t="s">
        <v>2355</v>
      </c>
      <c r="C53" s="181" t="s">
        <v>2354</v>
      </c>
      <c r="D53" s="181" t="s">
        <v>9</v>
      </c>
      <c r="E53" s="190">
        <f t="array" ref="E53">SUM(COUNTIF(thaydayTA,{"",2,3,4,5,6,7,8,9,10,11,12,13,14}&amp;$C53)*{1,2,3,4,5,6,7,8,9,10,11,12,13,14})</f>
        <v>0</v>
      </c>
      <c r="F53" s="80">
        <f>SUM(COUNTIF(XDMTA5ABDEN39,{"",2,3,4,5,6,7,8,9,10,11,12,13,14}&amp;$C53)*{1,2,3,4,5,6,7,8,9,10,11,12,13,14})</f>
        <v>0</v>
      </c>
      <c r="G53" s="190">
        <f>SUM(COUNTIF(TA15DEN61,{"",2,3,4,5,6,7,8,9,10,11,12,13,14}&amp;$C53)*{1,2,3,4,5,6,7,8,9,10,11,12,13,14})</f>
        <v>0</v>
      </c>
      <c r="H53" s="190"/>
      <c r="I53" s="190"/>
      <c r="J53" s="190">
        <f>SUM(COUNTIF(xencot,{"",2,3,4,5,6,7,8,9,10,11,12,13,14}&amp;$C53)*{1,2,3,4,5,6,7,8,9,10,11,12,13,14})</f>
        <v>0</v>
      </c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225">
        <f t="shared" si="0"/>
        <v>0</v>
      </c>
      <c r="X53" s="181"/>
    </row>
    <row r="54" spans="1:24" s="182" customFormat="1" hidden="1">
      <c r="A54" s="168" t="str">
        <f>IF(W54=0,"ẩn",MAX($A$5:$A53)+1)</f>
        <v>ẩn</v>
      </c>
      <c r="B54" s="175" t="s">
        <v>2352</v>
      </c>
      <c r="C54" s="181" t="s">
        <v>2353</v>
      </c>
      <c r="D54" s="181" t="s">
        <v>9</v>
      </c>
      <c r="E54" s="190">
        <f t="array" ref="E54">SUM(COUNTIF(thaydayTA,{"",2,3,4,5,6,7,8,9,10,11,12,13,14}&amp;$C54)*{1,2,3,4,5,6,7,8,9,10,11,12,13,14})</f>
        <v>0</v>
      </c>
      <c r="F54" s="80">
        <f>SUM(COUNTIF(XDMTA5ABDEN39,{"",2,3,4,5,6,7,8,9,10,11,12,13,14}&amp;$C54)*{1,2,3,4,5,6,7,8,9,10,11,12,13,14})</f>
        <v>0</v>
      </c>
      <c r="G54" s="190">
        <f>SUM(COUNTIF(TA15DEN61,{"",2,3,4,5,6,7,8,9,10,11,12,13,14}&amp;$C54)*{1,2,3,4,5,6,7,8,9,10,11,12,13,14})</f>
        <v>0</v>
      </c>
      <c r="H54" s="190"/>
      <c r="I54" s="190"/>
      <c r="J54" s="190">
        <f>SUM(COUNTIF(xencot,{"",2,3,4,5,6,7,8,9,10,11,12,13,14}&amp;$C54)*{1,2,3,4,5,6,7,8,9,10,11,12,13,14})</f>
        <v>0</v>
      </c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225">
        <f t="shared" si="0"/>
        <v>0</v>
      </c>
      <c r="X54" s="181"/>
    </row>
    <row r="55" spans="1:24" s="182" customFormat="1">
      <c r="A55" s="168">
        <f>IF(W55=0,"ẩn",MAX($A$5:$A54)+1)</f>
        <v>14</v>
      </c>
      <c r="B55" s="175" t="s">
        <v>2456</v>
      </c>
      <c r="C55" s="181" t="s">
        <v>1217</v>
      </c>
      <c r="D55" s="181" t="s">
        <v>9</v>
      </c>
      <c r="E55" s="80">
        <f t="array" ref="E55">SUM(COUNTIF(thaydayTA,{"",2,3,4,5,6,7,8,9,10,11,12,13,14}&amp;$C55)*{1,2,3,4,5,6,7,8,9,10,11,12,13,14})</f>
        <v>0</v>
      </c>
      <c r="F55" s="80">
        <f>SUM(COUNTIF(XDMTA5ABDEN39,{"",2,3,4,5,6,7,8,9,10,11,12,13,14}&amp;$C55)*{1,2,3,4,5,6,7,8,9,10,11,12,13,14})</f>
        <v>0</v>
      </c>
      <c r="G55" s="80">
        <f>SUM(COUNTIF(TA15DEN61,{"",2,3,4,5,6,7,8,9,10,11,12,13,14}&amp;$C55)*{1,2,3,4,5,6,7,8,9,10,11,12,13,14})</f>
        <v>0</v>
      </c>
      <c r="H55" s="80"/>
      <c r="I55" s="80"/>
      <c r="J55" s="80">
        <f>SUM(COUNTIF(xencot,{"",2,3,4,5,6,7,8,9,10,11,12,13,14}&amp;$C55)*{1,2,3,4,5,6,7,8,9,10,11,12,13,14})</f>
        <v>0</v>
      </c>
      <c r="K55" s="80">
        <f>SUM(COUNTIF(TBAT51NA,{"",2,3,4,5,6,7,8,9,10,11,12,13,14}&amp;$C55)*{1,2,3,4,5,6,7,8,9,10,11,12,13,14})</f>
        <v>3</v>
      </c>
      <c r="L55" s="80">
        <f>SUM(COUNTIF(TA63NA,{"",2,3,4,5,6,7,8,9,10,11,12,13,14}&amp;$C55)*{1,2,3,4,5,6,7,8,9,10,11,12,13,14})</f>
        <v>3</v>
      </c>
      <c r="M55" s="80">
        <f>SUM(COUNTIF(TBAT218NA,{"",2,3,4,5,6,7,8,9,10,11,12,13,14}&amp;$C55)*{1,2,3,4,5,6,7,8,9,10,11,12,13,14})</f>
        <v>3</v>
      </c>
      <c r="N55" s="80">
        <f>SUM(COUNTIF(TBAT22NA,{"",2,3,4,5,6,7,8,9,10,11,12,13,14}&amp;$C55)*{1,2,3,4,5,6,7,8,9,10,11,12,13,14})</f>
        <v>3</v>
      </c>
      <c r="O55" s="80">
        <f>SUM(COUNTIF(TBAT24NA,{"",2,3,4,5,6,7,8,9,10,11,12,13,14}&amp;$C55)*{1,2,3,4,5,6,7,8,9,10,11,12,13,14})</f>
        <v>3</v>
      </c>
      <c r="P55" s="80">
        <f>SUM(COUNTIF(TBAT9NA,{"",2,3,4,5,6,7,8,9,10,11,12,13,14}&amp;$C55)*{1,2,3,4,5,6,7,8,9,10,11,12,13,14})</f>
        <v>3</v>
      </c>
      <c r="Q55" s="80">
        <f>SUM(COUNTIF(TBAT60NA,{"",2,3,4,5,6,7,8,9,10,11,12,13,14}&amp;$C55)*{1,2,3,4,5,6,7,8,9,10,11,12,13,14})</f>
        <v>3</v>
      </c>
      <c r="R55" s="80">
        <f>SUM(COUNTIF(TBAT164NA,{"",2,3,4,5,6,7,8,9,10,11,12,13,14}&amp;$C55)*{1,2,3,4,5,6,7,8,9,10,11,12,13,14})</f>
        <v>3</v>
      </c>
      <c r="S55" s="80">
        <f>SUM(COUNTIF(TBAT52NA,{"",2,3,4,5,6,7,8,9,10,11,12,13,14}&amp;$C55)*{1,2,3,4,5,6,7,8,9,10,11,12,13,14})</f>
        <v>3</v>
      </c>
      <c r="T55" s="80">
        <f>SUM(COUNTIF(TBAT301NA,{"",2,3,4,5,6,7,8,9,10,11,12,13,14}&amp;$C55)*{1,2,3,4,5,6,7,8,9,10,11,12,13,14})</f>
        <v>0</v>
      </c>
      <c r="U55" s="80">
        <f>SUM(COUNTIF(TBAT46NA,{"",2,3,4,5,6,7,8,9,10,11,12,13,14}&amp;$C55)*{1,2,3,4,5,6,7,8,9,10,11,12,13,14})</f>
        <v>3</v>
      </c>
      <c r="V55" s="80">
        <f>SUM(COUNTIF(TBAT378NA,{"",2,3,4,5,6,7,8,9,10,11,12,13,14}&amp;$C55)*{1,2,3,4,5,6,7,8,9,10,11,12,13,14})</f>
        <v>3</v>
      </c>
      <c r="W55" s="171">
        <f t="shared" ref="W55:W71" si="1">+SUM(E55:V55)</f>
        <v>33</v>
      </c>
      <c r="X55" s="579"/>
    </row>
    <row r="56" spans="1:24" s="182" customFormat="1">
      <c r="A56" s="168">
        <f>IF(W56=0,"ẩn",MAX($A$5:$A55)+1)</f>
        <v>15</v>
      </c>
      <c r="B56" s="175" t="s">
        <v>1219</v>
      </c>
      <c r="C56" s="181" t="s">
        <v>1220</v>
      </c>
      <c r="D56" s="181" t="s">
        <v>9</v>
      </c>
      <c r="E56" s="80">
        <f t="array" ref="E56">SUM(COUNTIF(thaydayTA,{"",2,3,4,5,6,7,8,9,10,11,12,13,14}&amp;$C56)*{1,2,3,4,5,6,7,8,9,10,11,12,13,14})</f>
        <v>0</v>
      </c>
      <c r="F56" s="80">
        <f>SUM(COUNTIF(XDMTA5ABDEN39,{"",2,3,4,5,6,7,8,9,10,11,12,13,14}&amp;$C56)*{1,2,3,4,5,6,7,8,9,10,11,12,13,14})</f>
        <v>0</v>
      </c>
      <c r="G56" s="80">
        <f>SUM(COUNTIF(TA15DEN61,{"",2,3,4,5,6,7,8,9,10,11,12,13,14}&amp;$C56)*{1,2,3,4,5,6,7,8,9,10,11,12,13,14})</f>
        <v>0</v>
      </c>
      <c r="H56" s="80"/>
      <c r="I56" s="80"/>
      <c r="J56" s="80">
        <f>SUM(COUNTIF(xencot,{"",2,3,4,5,6,7,8,9,10,11,12,13,14}&amp;$C56)*{1,2,3,4,5,6,7,8,9,10,11,12,13,14})</f>
        <v>0</v>
      </c>
      <c r="K56" s="80">
        <f>SUM(COUNTIF(TBAT51NA,{"",2,3,4,5,6,7,8,9,10,11,12,13,14}&amp;$C56)*{1,2,3,4,5,6,7,8,9,10,11,12,13,14})</f>
        <v>3</v>
      </c>
      <c r="L56" s="80">
        <f>SUM(COUNTIF(TA63NA,{"",2,3,4,5,6,7,8,9,10,11,12,13,14}&amp;$C56)*{1,2,3,4,5,6,7,8,9,10,11,12,13,14})</f>
        <v>3</v>
      </c>
      <c r="M56" s="80">
        <f>SUM(COUNTIF(TBAT218NA,{"",2,3,4,5,6,7,8,9,10,11,12,13,14}&amp;$C56)*{1,2,3,4,5,6,7,8,9,10,11,12,13,14})</f>
        <v>3</v>
      </c>
      <c r="N56" s="80">
        <f>SUM(COUNTIF(TBAT22NA,{"",2,3,4,5,6,7,8,9,10,11,12,13,14}&amp;$C56)*{1,2,3,4,5,6,7,8,9,10,11,12,13,14})</f>
        <v>3</v>
      </c>
      <c r="O56" s="80">
        <f>SUM(COUNTIF(TBAT24NA,{"",2,3,4,5,6,7,8,9,10,11,12,13,14}&amp;$C56)*{1,2,3,4,5,6,7,8,9,10,11,12,13,14})</f>
        <v>3</v>
      </c>
      <c r="P56" s="80">
        <f>SUM(COUNTIF(TBAT9NA,{"",2,3,4,5,6,7,8,9,10,11,12,13,14}&amp;$C56)*{1,2,3,4,5,6,7,8,9,10,11,12,13,14})</f>
        <v>3</v>
      </c>
      <c r="Q56" s="80">
        <f>SUM(COUNTIF(TBAT60NA,{"",2,3,4,5,6,7,8,9,10,11,12,13,14}&amp;$C56)*{1,2,3,4,5,6,7,8,9,10,11,12,13,14})</f>
        <v>3</v>
      </c>
      <c r="R56" s="80">
        <f>SUM(COUNTIF(TBAT164NA,{"",2,3,4,5,6,7,8,9,10,11,12,13,14}&amp;$C56)*{1,2,3,4,5,6,7,8,9,10,11,12,13,14})</f>
        <v>3</v>
      </c>
      <c r="S56" s="80">
        <f>SUM(COUNTIF(TBAT52NA,{"",2,3,4,5,6,7,8,9,10,11,12,13,14}&amp;$C56)*{1,2,3,4,5,6,7,8,9,10,11,12,13,14})</f>
        <v>3</v>
      </c>
      <c r="T56" s="80">
        <f>SUM(COUNTIF(TBAT301NA,{"",2,3,4,5,6,7,8,9,10,11,12,13,14}&amp;$C56)*{1,2,3,4,5,6,7,8,9,10,11,12,13,14})</f>
        <v>0</v>
      </c>
      <c r="U56" s="80">
        <f>SUM(COUNTIF(TBAT46NA,{"",2,3,4,5,6,7,8,9,10,11,12,13,14}&amp;$C56)*{1,2,3,4,5,6,7,8,9,10,11,12,13,14})</f>
        <v>3</v>
      </c>
      <c r="V56" s="80">
        <f>SUM(COUNTIF(TBAT378NA,{"",2,3,4,5,6,7,8,9,10,11,12,13,14}&amp;$C56)*{1,2,3,4,5,6,7,8,9,10,11,12,13,14})</f>
        <v>3</v>
      </c>
      <c r="W56" s="171">
        <f t="shared" si="1"/>
        <v>33</v>
      </c>
      <c r="X56" s="579"/>
    </row>
    <row r="57" spans="1:24">
      <c r="A57" s="166" t="s">
        <v>255</v>
      </c>
      <c r="B57" s="167" t="s">
        <v>383</v>
      </c>
      <c r="C57" s="166"/>
      <c r="D57" s="166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576"/>
    </row>
    <row r="58" spans="1:24" s="182" customFormat="1" hidden="1">
      <c r="A58" s="168" t="str">
        <f>IF(W58=0,"ẩn",MAX($A$5:$A57)+1)</f>
        <v>ẩn</v>
      </c>
      <c r="B58" s="175" t="s">
        <v>384</v>
      </c>
      <c r="C58" s="181" t="s">
        <v>277</v>
      </c>
      <c r="D58" s="181" t="s">
        <v>9</v>
      </c>
      <c r="E58" s="190">
        <f t="array" ref="E58">SUM(COUNTIF(thaydayTA,{"",2,3,4,5,6,7,8,9,10,11,12,13,14}&amp;$C58)*{1,2,3,4,5,6,7,8,9,10,11,12,13,14})</f>
        <v>0</v>
      </c>
      <c r="F58" s="80">
        <f>SUM(COUNTIF(XDMTA5ABDEN39,{"",2,3,4,5,6,7,8,9,10,11,12,13,14}&amp;$C58)*{1,2,3,4,5,6,7,8,9,10,11,12,13,14})</f>
        <v>0</v>
      </c>
      <c r="G58" s="190">
        <f>SUM(COUNTIF(TA15DEN61,{"",2,3,4,5,6,7,8,9,10,11,12,13,14}&amp;$C58)*{1,2,3,4,5,6,7,8,9,10,11,12,13,14})</f>
        <v>0</v>
      </c>
      <c r="H58" s="190"/>
      <c r="I58" s="190"/>
      <c r="J58" s="190">
        <f>SUM(COUNTIF(xencot,{"",2,3,4,5,6,7,8,9,10,11,12,13,14}&amp;$C58)*{1,2,3,4,5,6,7,8,9,10,11,12,13,14})</f>
        <v>0</v>
      </c>
      <c r="K58" s="190">
        <f>SUM(COUNTIF(TBAT51NA,{"",2,3,4,5,6,7,8,9,10,11,12,13,14}&amp;$C58)*{1,2,3,4,5,6,7,8,9,10,11,12,13,14})</f>
        <v>0</v>
      </c>
      <c r="L58" s="190"/>
      <c r="M58" s="190">
        <f>SUM(COUNTIF(TBAT218NA,{"",2,3,4,5,6,7,8,9,10,11,12,13,14}&amp;$C58)*{1,2,3,4,5,6,7,8,9,10,11,12,13,14})</f>
        <v>0</v>
      </c>
      <c r="N58" s="190">
        <f>SUM(COUNTIF(TBAT22NA,{"",2,3,4,5,6,7,8,9,10,11,12,13,14}&amp;$C58)*{1,2,3,4,5,6,7,8,9,10,11,12,13,14})</f>
        <v>0</v>
      </c>
      <c r="O58" s="190">
        <f>SUM(COUNTIF(TBAT24NA,{"",2,3,4,5,6,7,8,9,10,11,12,13,14}&amp;$C58)*{1,2,3,4,5,6,7,8,9,10,11,12,13,14})</f>
        <v>0</v>
      </c>
      <c r="P58" s="190">
        <f>SUM(COUNTIF(TBAT9NA,{"",2,3,4,5,6,7,8,9,10,11,12,13,14}&amp;$C58)*{1,2,3,4,5,6,7,8,9,10,11,12,13,14})</f>
        <v>0</v>
      </c>
      <c r="Q58" s="190">
        <f>SUM(COUNTIF(TBAT60NA,{"",2,3,4,5,6,7,8,9,10,11,12,13,14}&amp;$C58)*{1,2,3,4,5,6,7,8,9,10,11,12,13,14})</f>
        <v>0</v>
      </c>
      <c r="R58" s="190">
        <f>SUM(COUNTIF(TBAT164NA,{"",2,3,4,5,6,7,8,9,10,11,12,13,14}&amp;$C58)*{1,2,3,4,5,6,7,8,9,10,11,12,13,14})</f>
        <v>0</v>
      </c>
      <c r="S58" s="190">
        <f>SUM(COUNTIF(TBAT52NA,{"",2,3,4,5,6,7,8,9,10,11,12,13,14}&amp;$C58)*{1,2,3,4,5,6,7,8,9,10,11,12,13,14})</f>
        <v>0</v>
      </c>
      <c r="T58" s="190">
        <f>SUM(COUNTIF(TBAT301NA,{"",2,3,4,5,6,7,8,9,10,11,12,13,14}&amp;$C58)*{1,2,3,4,5,6,7,8,9,10,11,12,13,14})</f>
        <v>0</v>
      </c>
      <c r="U58" s="190">
        <f>SUM(COUNTIF(TBAT46NA,{"",2,3,4,5,6,7,8,9,10,11,12,13,14}&amp;$C58)*{1,2,3,4,5,6,7,8,9,10,11,12,13,14})</f>
        <v>0</v>
      </c>
      <c r="V58" s="190">
        <f>SUM(COUNTIF(TBAT378NA,{"",2,3,4,5,6,7,8,9,10,11,12,13,14}&amp;$C58)*{1,2,3,4,5,6,7,8,9,10,11,12,13,14})</f>
        <v>0</v>
      </c>
      <c r="W58" s="225">
        <f t="shared" si="1"/>
        <v>0</v>
      </c>
      <c r="X58" s="181"/>
    </row>
    <row r="59" spans="1:24" s="182" customFormat="1" hidden="1">
      <c r="A59" s="168" t="str">
        <f>IF(W59=0,"ẩn",MAX($A$5:$A58)+1)</f>
        <v>ẩn</v>
      </c>
      <c r="B59" s="175" t="s">
        <v>385</v>
      </c>
      <c r="C59" s="181" t="s">
        <v>386</v>
      </c>
      <c r="D59" s="181" t="s">
        <v>9</v>
      </c>
      <c r="E59" s="190">
        <f t="array" ref="E59">SUM(COUNTIF(thaydayTA,{"",2,3,4,5,6,7,8,9,10,11,12,13,14}&amp;$C59)*{1,2,3,4,5,6,7,8,9,10,11,12,13,14})</f>
        <v>0</v>
      </c>
      <c r="F59" s="80">
        <f>SUM(COUNTIF(XDMTA5ABDEN39,{"",2,3,4,5,6,7,8,9,10,11,12,13,14}&amp;$C59)*{1,2,3,4,5,6,7,8,9,10,11,12,13,14})</f>
        <v>0</v>
      </c>
      <c r="G59" s="190">
        <f>SUM(COUNTIF(TA15DEN61,{"",2,3,4,5,6,7,8,9,10,11,12,13,14}&amp;$C59)*{1,2,3,4,5,6,7,8,9,10,11,12,13,14})</f>
        <v>0</v>
      </c>
      <c r="H59" s="190"/>
      <c r="I59" s="190"/>
      <c r="J59" s="190">
        <f>SUM(COUNTIF(xencot,{"",2,3,4,5,6,7,8,9,10,11,12,13,14}&amp;$C59)*{1,2,3,4,5,6,7,8,9,10,11,12,13,14})</f>
        <v>0</v>
      </c>
      <c r="K59" s="190">
        <f>SUM(COUNTIF(TBAT51NA,{"",2,3,4,5,6,7,8,9,10,11,12,13,14}&amp;$C59)*{1,2,3,4,5,6,7,8,9,10,11,12,13,14})</f>
        <v>0</v>
      </c>
      <c r="L59" s="190"/>
      <c r="M59" s="190">
        <f>SUM(COUNTIF(TBAT218NA,{"",2,3,4,5,6,7,8,9,10,11,12,13,14}&amp;$C59)*{1,2,3,4,5,6,7,8,9,10,11,12,13,14})</f>
        <v>0</v>
      </c>
      <c r="N59" s="190">
        <f>SUM(COUNTIF(TBAT22NA,{"",2,3,4,5,6,7,8,9,10,11,12,13,14}&amp;$C59)*{1,2,3,4,5,6,7,8,9,10,11,12,13,14})</f>
        <v>0</v>
      </c>
      <c r="O59" s="190">
        <f>SUM(COUNTIF(TBAT24NA,{"",2,3,4,5,6,7,8,9,10,11,12,13,14}&amp;$C59)*{1,2,3,4,5,6,7,8,9,10,11,12,13,14})</f>
        <v>0</v>
      </c>
      <c r="P59" s="190">
        <f>SUM(COUNTIF(TBAT9NA,{"",2,3,4,5,6,7,8,9,10,11,12,13,14}&amp;$C59)*{1,2,3,4,5,6,7,8,9,10,11,12,13,14})</f>
        <v>0</v>
      </c>
      <c r="Q59" s="190">
        <f>SUM(COUNTIF(TBAT60NA,{"",2,3,4,5,6,7,8,9,10,11,12,13,14}&amp;$C59)*{1,2,3,4,5,6,7,8,9,10,11,12,13,14})</f>
        <v>0</v>
      </c>
      <c r="R59" s="190">
        <f>SUM(COUNTIF(TBAT164NA,{"",2,3,4,5,6,7,8,9,10,11,12,13,14}&amp;$C59)*{1,2,3,4,5,6,7,8,9,10,11,12,13,14})</f>
        <v>0</v>
      </c>
      <c r="S59" s="190">
        <f>SUM(COUNTIF(TBAT52NA,{"",2,3,4,5,6,7,8,9,10,11,12,13,14}&amp;$C59)*{1,2,3,4,5,6,7,8,9,10,11,12,13,14})</f>
        <v>0</v>
      </c>
      <c r="T59" s="190">
        <f>SUM(COUNTIF(TBAT301NA,{"",2,3,4,5,6,7,8,9,10,11,12,13,14}&amp;$C59)*{1,2,3,4,5,6,7,8,9,10,11,12,13,14})</f>
        <v>0</v>
      </c>
      <c r="U59" s="190">
        <f>SUM(COUNTIF(TBAT46NA,{"",2,3,4,5,6,7,8,9,10,11,12,13,14}&amp;$C59)*{1,2,3,4,5,6,7,8,9,10,11,12,13,14})</f>
        <v>0</v>
      </c>
      <c r="V59" s="190">
        <f>SUM(COUNTIF(TBAT378NA,{"",2,3,4,5,6,7,8,9,10,11,12,13,14}&amp;$C59)*{1,2,3,4,5,6,7,8,9,10,11,12,13,14})</f>
        <v>0</v>
      </c>
      <c r="W59" s="225">
        <f t="shared" si="1"/>
        <v>0</v>
      </c>
      <c r="X59" s="181"/>
    </row>
    <row r="60" spans="1:24" s="182" customFormat="1" hidden="1">
      <c r="A60" s="168" t="str">
        <f>IF(W60=0,"ẩn",MAX($A$5:$A59)+1)</f>
        <v>ẩn</v>
      </c>
      <c r="B60" s="175" t="s">
        <v>387</v>
      </c>
      <c r="C60" s="181" t="s">
        <v>388</v>
      </c>
      <c r="D60" s="181" t="s">
        <v>9</v>
      </c>
      <c r="E60" s="190">
        <f t="array" ref="E60">SUM(COUNTIF(thaydayTA,{"",2,3,4,5,6,7,8,9,10,11,12,13,14}&amp;$C60)*{1,2,3,4,5,6,7,8,9,10,11,12,13,14})</f>
        <v>0</v>
      </c>
      <c r="F60" s="80">
        <f>SUM(COUNTIF(XDMTA5ABDEN39,{"",2,3,4,5,6,7,8,9,10,11,12,13,14}&amp;$C60)*{1,2,3,4,5,6,7,8,9,10,11,12,13,14})</f>
        <v>0</v>
      </c>
      <c r="G60" s="190">
        <f>SUM(COUNTIF(TA15DEN61,{"",2,3,4,5,6,7,8,9,10,11,12,13,14}&amp;$C60)*{1,2,3,4,5,6,7,8,9,10,11,12,13,14})</f>
        <v>0</v>
      </c>
      <c r="H60" s="190"/>
      <c r="I60" s="190"/>
      <c r="J60" s="190">
        <f>SUM(COUNTIF(xencot,{"",2,3,4,5,6,7,8,9,10,11,12,13,14}&amp;$C60)*{1,2,3,4,5,6,7,8,9,10,11,12,13,14})</f>
        <v>0</v>
      </c>
      <c r="K60" s="190">
        <f>SUM(COUNTIF(TBAT51NA,{"",2,3,4,5,6,7,8,9,10,11,12,13,14}&amp;$C60)*{1,2,3,4,5,6,7,8,9,10,11,12,13,14})</f>
        <v>0</v>
      </c>
      <c r="L60" s="190"/>
      <c r="M60" s="190">
        <f>SUM(COUNTIF(TBAT218NA,{"",2,3,4,5,6,7,8,9,10,11,12,13,14}&amp;$C60)*{1,2,3,4,5,6,7,8,9,10,11,12,13,14})</f>
        <v>0</v>
      </c>
      <c r="N60" s="190">
        <f>SUM(COUNTIF(TBAT22NA,{"",2,3,4,5,6,7,8,9,10,11,12,13,14}&amp;$C60)*{1,2,3,4,5,6,7,8,9,10,11,12,13,14})</f>
        <v>0</v>
      </c>
      <c r="O60" s="190">
        <f>SUM(COUNTIF(TBAT24NA,{"",2,3,4,5,6,7,8,9,10,11,12,13,14}&amp;$C60)*{1,2,3,4,5,6,7,8,9,10,11,12,13,14})</f>
        <v>0</v>
      </c>
      <c r="P60" s="190">
        <f>SUM(COUNTIF(TBAT9NA,{"",2,3,4,5,6,7,8,9,10,11,12,13,14}&amp;$C60)*{1,2,3,4,5,6,7,8,9,10,11,12,13,14})</f>
        <v>0</v>
      </c>
      <c r="Q60" s="190">
        <f>SUM(COUNTIF(TBAT60NA,{"",2,3,4,5,6,7,8,9,10,11,12,13,14}&amp;$C60)*{1,2,3,4,5,6,7,8,9,10,11,12,13,14})</f>
        <v>0</v>
      </c>
      <c r="R60" s="190">
        <f>SUM(COUNTIF(TBAT164NA,{"",2,3,4,5,6,7,8,9,10,11,12,13,14}&amp;$C60)*{1,2,3,4,5,6,7,8,9,10,11,12,13,14})</f>
        <v>0</v>
      </c>
      <c r="S60" s="190">
        <f>SUM(COUNTIF(TBAT52NA,{"",2,3,4,5,6,7,8,9,10,11,12,13,14}&amp;$C60)*{1,2,3,4,5,6,7,8,9,10,11,12,13,14})</f>
        <v>0</v>
      </c>
      <c r="T60" s="190">
        <f>SUM(COUNTIF(TBAT301NA,{"",2,3,4,5,6,7,8,9,10,11,12,13,14}&amp;$C60)*{1,2,3,4,5,6,7,8,9,10,11,12,13,14})</f>
        <v>0</v>
      </c>
      <c r="U60" s="190">
        <f>SUM(COUNTIF(TBAT46NA,{"",2,3,4,5,6,7,8,9,10,11,12,13,14}&amp;$C60)*{1,2,3,4,5,6,7,8,9,10,11,12,13,14})</f>
        <v>0</v>
      </c>
      <c r="V60" s="190">
        <f>SUM(COUNTIF(TBAT378NA,{"",2,3,4,5,6,7,8,9,10,11,12,13,14}&amp;$C60)*{1,2,3,4,5,6,7,8,9,10,11,12,13,14})</f>
        <v>0</v>
      </c>
      <c r="W60" s="225">
        <f t="shared" si="1"/>
        <v>0</v>
      </c>
      <c r="X60" s="181"/>
    </row>
    <row r="61" spans="1:24" s="182" customFormat="1" hidden="1">
      <c r="A61" s="168" t="str">
        <f>IF(W61=0,"ẩn",MAX($A$5:$A60)+1)</f>
        <v>ẩn</v>
      </c>
      <c r="B61" s="175" t="s">
        <v>389</v>
      </c>
      <c r="C61" s="181" t="s">
        <v>390</v>
      </c>
      <c r="D61" s="181" t="s">
        <v>9</v>
      </c>
      <c r="E61" s="190">
        <f t="array" ref="E61">SUM(COUNTIF(thaydayTA,{"",2,3,4,5,6,7,8,9,10,11,12,13,14}&amp;$C61)*{1,2,3,4,5,6,7,8,9,10,11,12,13,14})</f>
        <v>0</v>
      </c>
      <c r="F61" s="80">
        <f>SUM(COUNTIF(XDMTA5ABDEN39,{"",2,3,4,5,6,7,8,9,10,11,12,13,14}&amp;$C61)*{1,2,3,4,5,6,7,8,9,10,11,12,13,14})</f>
        <v>0</v>
      </c>
      <c r="G61" s="190">
        <f>SUM(COUNTIF(TA15DEN61,{"",2,3,4,5,6,7,8,9,10,11,12,13,14}&amp;$C61)*{1,2,3,4,5,6,7,8,9,10,11,12,13,14})</f>
        <v>0</v>
      </c>
      <c r="H61" s="190"/>
      <c r="I61" s="190"/>
      <c r="J61" s="190">
        <f>SUM(COUNTIF(xencot,{"",2,3,4,5,6,7,8,9,10,11,12,13,14}&amp;$C61)*{1,2,3,4,5,6,7,8,9,10,11,12,13,14})</f>
        <v>0</v>
      </c>
      <c r="K61" s="190">
        <f>SUM(COUNTIF(TBAT51NA,{"",2,3,4,5,6,7,8,9,10,11,12,13,14}&amp;$C61)*{1,2,3,4,5,6,7,8,9,10,11,12,13,14})</f>
        <v>0</v>
      </c>
      <c r="L61" s="190"/>
      <c r="M61" s="190">
        <f>SUM(COUNTIF(TBAT218NA,{"",2,3,4,5,6,7,8,9,10,11,12,13,14}&amp;$C61)*{1,2,3,4,5,6,7,8,9,10,11,12,13,14})</f>
        <v>0</v>
      </c>
      <c r="N61" s="190">
        <f>SUM(COUNTIF(TBAT22NA,{"",2,3,4,5,6,7,8,9,10,11,12,13,14}&amp;$C61)*{1,2,3,4,5,6,7,8,9,10,11,12,13,14})</f>
        <v>0</v>
      </c>
      <c r="O61" s="190">
        <f>SUM(COUNTIF(TBAT24NA,{"",2,3,4,5,6,7,8,9,10,11,12,13,14}&amp;$C61)*{1,2,3,4,5,6,7,8,9,10,11,12,13,14})</f>
        <v>0</v>
      </c>
      <c r="P61" s="190">
        <f>SUM(COUNTIF(TBAT9NA,{"",2,3,4,5,6,7,8,9,10,11,12,13,14}&amp;$C61)*{1,2,3,4,5,6,7,8,9,10,11,12,13,14})</f>
        <v>0</v>
      </c>
      <c r="Q61" s="190">
        <f>SUM(COUNTIF(TBAT60NA,{"",2,3,4,5,6,7,8,9,10,11,12,13,14}&amp;$C61)*{1,2,3,4,5,6,7,8,9,10,11,12,13,14})</f>
        <v>0</v>
      </c>
      <c r="R61" s="190">
        <f>SUM(COUNTIF(TBAT164NA,{"",2,3,4,5,6,7,8,9,10,11,12,13,14}&amp;$C61)*{1,2,3,4,5,6,7,8,9,10,11,12,13,14})</f>
        <v>0</v>
      </c>
      <c r="S61" s="190">
        <f>SUM(COUNTIF(TBAT52NA,{"",2,3,4,5,6,7,8,9,10,11,12,13,14}&amp;$C61)*{1,2,3,4,5,6,7,8,9,10,11,12,13,14})</f>
        <v>0</v>
      </c>
      <c r="T61" s="190">
        <f>SUM(COUNTIF(TBAT301NA,{"",2,3,4,5,6,7,8,9,10,11,12,13,14}&amp;$C61)*{1,2,3,4,5,6,7,8,9,10,11,12,13,14})</f>
        <v>0</v>
      </c>
      <c r="U61" s="190">
        <f>SUM(COUNTIF(TBAT46NA,{"",2,3,4,5,6,7,8,9,10,11,12,13,14}&amp;$C61)*{1,2,3,4,5,6,7,8,9,10,11,12,13,14})</f>
        <v>0</v>
      </c>
      <c r="V61" s="190">
        <f>SUM(COUNTIF(TBAT378NA,{"",2,3,4,5,6,7,8,9,10,11,12,13,14}&amp;$C61)*{1,2,3,4,5,6,7,8,9,10,11,12,13,14})</f>
        <v>0</v>
      </c>
      <c r="W61" s="225">
        <f t="shared" si="1"/>
        <v>0</v>
      </c>
      <c r="X61" s="181"/>
    </row>
    <row r="62" spans="1:24" s="182" customFormat="1" hidden="1">
      <c r="A62" s="168" t="str">
        <f>IF(W62=0,"ẩn",MAX($A$5:$A61)+1)</f>
        <v>ẩn</v>
      </c>
      <c r="B62" s="175" t="s">
        <v>391</v>
      </c>
      <c r="C62" s="181" t="s">
        <v>392</v>
      </c>
      <c r="D62" s="181" t="s">
        <v>9</v>
      </c>
      <c r="E62" s="190">
        <f t="array" ref="E62">SUM(COUNTIF(thaydayTA,{"",2,3,4,5,6,7,8,9,10,11,12,13,14}&amp;$C62)*{1,2,3,4,5,6,7,8,9,10,11,12,13,14})</f>
        <v>0</v>
      </c>
      <c r="F62" s="80">
        <f>SUM(COUNTIF(XDMTA5ABDEN39,{"",2,3,4,5,6,7,8,9,10,11,12,13,14}&amp;$C62)*{1,2,3,4,5,6,7,8,9,10,11,12,13,14})</f>
        <v>0</v>
      </c>
      <c r="G62" s="190">
        <f>SUM(COUNTIF(TA15DEN61,{"",2,3,4,5,6,7,8,9,10,11,12,13,14}&amp;$C62)*{1,2,3,4,5,6,7,8,9,10,11,12,13,14})</f>
        <v>0</v>
      </c>
      <c r="H62" s="190"/>
      <c r="I62" s="190"/>
      <c r="J62" s="190">
        <f>SUM(COUNTIF(xencot,{"",2,3,4,5,6,7,8,9,10,11,12,13,14}&amp;$C62)*{1,2,3,4,5,6,7,8,9,10,11,12,13,14})</f>
        <v>0</v>
      </c>
      <c r="K62" s="190">
        <f>SUM(COUNTIF(TBAT51NA,{"",2,3,4,5,6,7,8,9,10,11,12,13,14}&amp;$C62)*{1,2,3,4,5,6,7,8,9,10,11,12,13,14})</f>
        <v>0</v>
      </c>
      <c r="L62" s="190"/>
      <c r="M62" s="190">
        <f>SUM(COUNTIF(TBAT218NA,{"",2,3,4,5,6,7,8,9,10,11,12,13,14}&amp;$C62)*{1,2,3,4,5,6,7,8,9,10,11,12,13,14})</f>
        <v>0</v>
      </c>
      <c r="N62" s="190">
        <f>SUM(COUNTIF(TBAT22NA,{"",2,3,4,5,6,7,8,9,10,11,12,13,14}&amp;$C62)*{1,2,3,4,5,6,7,8,9,10,11,12,13,14})</f>
        <v>0</v>
      </c>
      <c r="O62" s="190">
        <f>SUM(COUNTIF(TBAT24NA,{"",2,3,4,5,6,7,8,9,10,11,12,13,14}&amp;$C62)*{1,2,3,4,5,6,7,8,9,10,11,12,13,14})</f>
        <v>0</v>
      </c>
      <c r="P62" s="190">
        <f>SUM(COUNTIF(TBAT9NA,{"",2,3,4,5,6,7,8,9,10,11,12,13,14}&amp;$C62)*{1,2,3,4,5,6,7,8,9,10,11,12,13,14})</f>
        <v>0</v>
      </c>
      <c r="Q62" s="190">
        <f>SUM(COUNTIF(TBAT60NA,{"",2,3,4,5,6,7,8,9,10,11,12,13,14}&amp;$C62)*{1,2,3,4,5,6,7,8,9,10,11,12,13,14})</f>
        <v>0</v>
      </c>
      <c r="R62" s="190">
        <f>SUM(COUNTIF(TBAT164NA,{"",2,3,4,5,6,7,8,9,10,11,12,13,14}&amp;$C62)*{1,2,3,4,5,6,7,8,9,10,11,12,13,14})</f>
        <v>0</v>
      </c>
      <c r="S62" s="190">
        <f>SUM(COUNTIF(TBAT52NA,{"",2,3,4,5,6,7,8,9,10,11,12,13,14}&amp;$C62)*{1,2,3,4,5,6,7,8,9,10,11,12,13,14})</f>
        <v>0</v>
      </c>
      <c r="T62" s="190">
        <f>SUM(COUNTIF(TBAT301NA,{"",2,3,4,5,6,7,8,9,10,11,12,13,14}&amp;$C62)*{1,2,3,4,5,6,7,8,9,10,11,12,13,14})</f>
        <v>0</v>
      </c>
      <c r="U62" s="190">
        <f>SUM(COUNTIF(TBAT46NA,{"",2,3,4,5,6,7,8,9,10,11,12,13,14}&amp;$C62)*{1,2,3,4,5,6,7,8,9,10,11,12,13,14})</f>
        <v>0</v>
      </c>
      <c r="V62" s="190">
        <f>SUM(COUNTIF(TBAT378NA,{"",2,3,4,5,6,7,8,9,10,11,12,13,14}&amp;$C62)*{1,2,3,4,5,6,7,8,9,10,11,12,13,14})</f>
        <v>0</v>
      </c>
      <c r="W62" s="225">
        <f t="shared" si="1"/>
        <v>0</v>
      </c>
      <c r="X62" s="181"/>
    </row>
    <row r="63" spans="1:24" s="182" customFormat="1" hidden="1">
      <c r="A63" s="168" t="str">
        <f>IF(W63=0,"ẩn",MAX($A$5:$A62)+1)</f>
        <v>ẩn</v>
      </c>
      <c r="B63" s="175" t="s">
        <v>393</v>
      </c>
      <c r="C63" s="181" t="s">
        <v>394</v>
      </c>
      <c r="D63" s="181" t="s">
        <v>9</v>
      </c>
      <c r="E63" s="190">
        <f t="array" ref="E63">SUM(COUNTIF(thaydayTA,{"",2,3,4,5,6,7,8,9,10,11,12,13,14}&amp;$C63)*{1,2,3,4,5,6,7,8,9,10,11,12,13,14})</f>
        <v>0</v>
      </c>
      <c r="F63" s="80">
        <f>SUM(COUNTIF(XDMTA5ABDEN39,{"",2,3,4,5,6,7,8,9,10,11,12,13,14}&amp;$C63)*{1,2,3,4,5,6,7,8,9,10,11,12,13,14})</f>
        <v>0</v>
      </c>
      <c r="G63" s="190">
        <f>SUM(COUNTIF(TA15DEN61,{"",2,3,4,5,6,7,8,9,10,11,12,13,14}&amp;$C63)*{1,2,3,4,5,6,7,8,9,10,11,12,13,14})</f>
        <v>0</v>
      </c>
      <c r="H63" s="190"/>
      <c r="I63" s="190"/>
      <c r="J63" s="190">
        <f>SUM(COUNTIF(xencot,{"",2,3,4,5,6,7,8,9,10,11,12,13,14}&amp;$C63)*{1,2,3,4,5,6,7,8,9,10,11,12,13,14})</f>
        <v>0</v>
      </c>
      <c r="K63" s="190">
        <f>SUM(COUNTIF(TBAT51NA,{"",2,3,4,5,6,7,8,9,10,11,12,13,14}&amp;$C63)*{1,2,3,4,5,6,7,8,9,10,11,12,13,14})</f>
        <v>0</v>
      </c>
      <c r="L63" s="190"/>
      <c r="M63" s="190">
        <f>SUM(COUNTIF(TBAT218NA,{"",2,3,4,5,6,7,8,9,10,11,12,13,14}&amp;$C63)*{1,2,3,4,5,6,7,8,9,10,11,12,13,14})</f>
        <v>0</v>
      </c>
      <c r="N63" s="190">
        <f>SUM(COUNTIF(TBAT22NA,{"",2,3,4,5,6,7,8,9,10,11,12,13,14}&amp;$C63)*{1,2,3,4,5,6,7,8,9,10,11,12,13,14})</f>
        <v>0</v>
      </c>
      <c r="O63" s="190">
        <f>SUM(COUNTIF(TBAT24NA,{"",2,3,4,5,6,7,8,9,10,11,12,13,14}&amp;$C63)*{1,2,3,4,5,6,7,8,9,10,11,12,13,14})</f>
        <v>0</v>
      </c>
      <c r="P63" s="190">
        <f>SUM(COUNTIF(TBAT9NA,{"",2,3,4,5,6,7,8,9,10,11,12,13,14}&amp;$C63)*{1,2,3,4,5,6,7,8,9,10,11,12,13,14})</f>
        <v>0</v>
      </c>
      <c r="Q63" s="190">
        <f>SUM(COUNTIF(TBAT60NA,{"",2,3,4,5,6,7,8,9,10,11,12,13,14}&amp;$C63)*{1,2,3,4,5,6,7,8,9,10,11,12,13,14})</f>
        <v>0</v>
      </c>
      <c r="R63" s="190">
        <f>SUM(COUNTIF(TBAT164NA,{"",2,3,4,5,6,7,8,9,10,11,12,13,14}&amp;$C63)*{1,2,3,4,5,6,7,8,9,10,11,12,13,14})</f>
        <v>0</v>
      </c>
      <c r="S63" s="190">
        <f>SUM(COUNTIF(TBAT52NA,{"",2,3,4,5,6,7,8,9,10,11,12,13,14}&amp;$C63)*{1,2,3,4,5,6,7,8,9,10,11,12,13,14})</f>
        <v>0</v>
      </c>
      <c r="T63" s="190">
        <f>SUM(COUNTIF(TBAT301NA,{"",2,3,4,5,6,7,8,9,10,11,12,13,14}&amp;$C63)*{1,2,3,4,5,6,7,8,9,10,11,12,13,14})</f>
        <v>0</v>
      </c>
      <c r="U63" s="190">
        <f>SUM(COUNTIF(TBAT46NA,{"",2,3,4,5,6,7,8,9,10,11,12,13,14}&amp;$C63)*{1,2,3,4,5,6,7,8,9,10,11,12,13,14})</f>
        <v>0</v>
      </c>
      <c r="V63" s="190">
        <f>SUM(COUNTIF(TBAT378NA,{"",2,3,4,5,6,7,8,9,10,11,12,13,14}&amp;$C63)*{1,2,3,4,5,6,7,8,9,10,11,12,13,14})</f>
        <v>0</v>
      </c>
      <c r="W63" s="225">
        <f t="shared" si="1"/>
        <v>0</v>
      </c>
      <c r="X63" s="181"/>
    </row>
    <row r="64" spans="1:24">
      <c r="A64" s="166" t="s">
        <v>255</v>
      </c>
      <c r="B64" s="167" t="s">
        <v>395</v>
      </c>
      <c r="C64" s="166"/>
      <c r="D64" s="166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576"/>
    </row>
    <row r="65" spans="1:28" s="182" customFormat="1" hidden="1">
      <c r="A65" s="168" t="str">
        <f>IF(W65=0,"ẩn",MAX($A$5:$A64)+1)</f>
        <v>ẩn</v>
      </c>
      <c r="B65" s="175" t="s">
        <v>201</v>
      </c>
      <c r="C65" s="181" t="s">
        <v>19</v>
      </c>
      <c r="D65" s="181" t="s">
        <v>9</v>
      </c>
      <c r="E65" s="190">
        <f t="array" ref="E65">SUM(COUNTIF(thaydayTA,{"",2,3,4,5,6,7,8,9,10,11,12,13,14}&amp;$C65)*{1,2,3,4,5,6,7,8,9,10,11,12,13,14})</f>
        <v>0</v>
      </c>
      <c r="F65" s="80">
        <f>SUM(COUNTIF(XDMTA5ABDEN39,{"",2,3,4,5,6,7,8,9,10,11,12,13,14}&amp;$C65)*{1,2,3,4,5,6,7,8,9,10,11,12,13,14})</f>
        <v>0</v>
      </c>
      <c r="G65" s="190">
        <f>SUM(COUNTIF(TA15DEN61,{"",2,3,4,5,6,7,8,9,10,11,12,13,14}&amp;$C65)*{1,2,3,4,5,6,7,8,9,10,11,12,13,14})</f>
        <v>0</v>
      </c>
      <c r="H65" s="190"/>
      <c r="I65" s="190"/>
      <c r="J65" s="190">
        <f>SUM(COUNTIF(xencot,{"",2,3,4,5,6,7,8,9,10,11,12,13,14}&amp;$C65)*{1,2,3,4,5,6,7,8,9,10,11,12,13,14})</f>
        <v>0</v>
      </c>
      <c r="K65" s="190">
        <f>SUM(COUNTIF(TBAT51NA,{"",2,3,4,5,6,7,8,9,10,11,12,13,14}&amp;$C65)*{1,2,3,4,5,6,7,8,9,10,11,12,13,14})</f>
        <v>0</v>
      </c>
      <c r="L65" s="190"/>
      <c r="M65" s="190">
        <f>SUM(COUNTIF(TBAT218NA,{"",2,3,4,5,6,7,8,9,10,11,12,13,14}&amp;$C65)*{1,2,3,4,5,6,7,8,9,10,11,12,13,14})</f>
        <v>0</v>
      </c>
      <c r="N65" s="190">
        <f>SUM(COUNTIF(TBAT22NA,{"",2,3,4,5,6,7,8,9,10,11,12,13,14}&amp;$C65)*{1,2,3,4,5,6,7,8,9,10,11,12,13,14})</f>
        <v>0</v>
      </c>
      <c r="O65" s="190">
        <f>SUM(COUNTIF(TBAT24NA,{"",2,3,4,5,6,7,8,9,10,11,12,13,14}&amp;$C65)*{1,2,3,4,5,6,7,8,9,10,11,12,13,14})</f>
        <v>0</v>
      </c>
      <c r="P65" s="190">
        <f>SUM(COUNTIF(TBAT9NA,{"",2,3,4,5,6,7,8,9,10,11,12,13,14}&amp;$C65)*{1,2,3,4,5,6,7,8,9,10,11,12,13,14})</f>
        <v>0</v>
      </c>
      <c r="Q65" s="190">
        <f>SUM(COUNTIF(TBAT60NA,{"",2,3,4,5,6,7,8,9,10,11,12,13,14}&amp;$C65)*{1,2,3,4,5,6,7,8,9,10,11,12,13,14})</f>
        <v>0</v>
      </c>
      <c r="R65" s="190">
        <f>SUM(COUNTIF(TBAT164NA,{"",2,3,4,5,6,7,8,9,10,11,12,13,14}&amp;$C65)*{1,2,3,4,5,6,7,8,9,10,11,12,13,14})</f>
        <v>0</v>
      </c>
      <c r="S65" s="190">
        <f>SUM(COUNTIF(TBAT52NA,{"",2,3,4,5,6,7,8,9,10,11,12,13,14}&amp;$C65)*{1,2,3,4,5,6,7,8,9,10,11,12,13,14})</f>
        <v>0</v>
      </c>
      <c r="T65" s="190">
        <f>SUM(COUNTIF(TBAT301NA,{"",2,3,4,5,6,7,8,9,10,11,12,13,14}&amp;$C65)*{1,2,3,4,5,6,7,8,9,10,11,12,13,14})</f>
        <v>0</v>
      </c>
      <c r="U65" s="190">
        <f>SUM(COUNTIF(TBAT46NA,{"",2,3,4,5,6,7,8,9,10,11,12,13,14}&amp;$C65)*{1,2,3,4,5,6,7,8,9,10,11,12,13,14})</f>
        <v>0</v>
      </c>
      <c r="V65" s="190">
        <f>SUM(COUNTIF(TBAT378NA,{"",2,3,4,5,6,7,8,9,10,11,12,13,14}&amp;$C65)*{1,2,3,4,5,6,7,8,9,10,11,12,13,14})</f>
        <v>0</v>
      </c>
      <c r="W65" s="225">
        <f t="shared" si="1"/>
        <v>0</v>
      </c>
      <c r="X65" s="181"/>
    </row>
    <row r="66" spans="1:28" s="182" customFormat="1" hidden="1">
      <c r="A66" s="168" t="str">
        <f>IF(W66=0,"ẩn",MAX($A$5:$A65)+1)</f>
        <v>ẩn</v>
      </c>
      <c r="B66" s="175" t="s">
        <v>35</v>
      </c>
      <c r="C66" s="181" t="s">
        <v>36</v>
      </c>
      <c r="D66" s="181" t="s">
        <v>9</v>
      </c>
      <c r="E66" s="190">
        <f t="array" ref="E66">SUM(COUNTIF(thaydayTA,{"",2,3,4,5,6,7,8,9,10,11,12,13,14}&amp;$C66)*{1,2,3,4,5,6,7,8,9,10,11,12,13,14})</f>
        <v>0</v>
      </c>
      <c r="F66" s="80">
        <f>SUM(COUNTIF(XDMTA5ABDEN39,{"",2,3,4,5,6,7,8,9,10,11,12,13,14}&amp;$C66)*{1,2,3,4,5,6,7,8,9,10,11,12,13,14})</f>
        <v>0</v>
      </c>
      <c r="G66" s="190">
        <f>SUM(COUNTIF(TA15DEN61,{"",2,3,4,5,6,7,8,9,10,11,12,13,14}&amp;$C66)*{1,2,3,4,5,6,7,8,9,10,11,12,13,14})</f>
        <v>0</v>
      </c>
      <c r="H66" s="190"/>
      <c r="I66" s="190"/>
      <c r="J66" s="190">
        <f>SUM(COUNTIF(xencot,{"",2,3,4,5,6,7,8,9,10,11,12,13,14}&amp;$C66)*{1,2,3,4,5,6,7,8,9,10,11,12,13,14})</f>
        <v>0</v>
      </c>
      <c r="K66" s="190">
        <f>SUM(COUNTIF(TBAT51NA,{"",2,3,4,5,6,7,8,9,10,11,12,13,14}&amp;$C66)*{1,2,3,4,5,6,7,8,9,10,11,12,13,14})</f>
        <v>0</v>
      </c>
      <c r="L66" s="190"/>
      <c r="M66" s="190">
        <f>SUM(COUNTIF(TBAT218NA,{"",2,3,4,5,6,7,8,9,10,11,12,13,14}&amp;$C66)*{1,2,3,4,5,6,7,8,9,10,11,12,13,14})</f>
        <v>0</v>
      </c>
      <c r="N66" s="190">
        <f>SUM(COUNTIF(TBAT22NA,{"",2,3,4,5,6,7,8,9,10,11,12,13,14}&amp;$C66)*{1,2,3,4,5,6,7,8,9,10,11,12,13,14})</f>
        <v>0</v>
      </c>
      <c r="O66" s="190">
        <f>SUM(COUNTIF(TBAT24NA,{"",2,3,4,5,6,7,8,9,10,11,12,13,14}&amp;$C66)*{1,2,3,4,5,6,7,8,9,10,11,12,13,14})</f>
        <v>0</v>
      </c>
      <c r="P66" s="190">
        <f>SUM(COUNTIF(TBAT9NA,{"",2,3,4,5,6,7,8,9,10,11,12,13,14}&amp;$C66)*{1,2,3,4,5,6,7,8,9,10,11,12,13,14})</f>
        <v>0</v>
      </c>
      <c r="Q66" s="190">
        <f>SUM(COUNTIF(TBAT60NA,{"",2,3,4,5,6,7,8,9,10,11,12,13,14}&amp;$C66)*{1,2,3,4,5,6,7,8,9,10,11,12,13,14})</f>
        <v>0</v>
      </c>
      <c r="R66" s="190">
        <f>SUM(COUNTIF(TBAT164NA,{"",2,3,4,5,6,7,8,9,10,11,12,13,14}&amp;$C66)*{1,2,3,4,5,6,7,8,9,10,11,12,13,14})</f>
        <v>0</v>
      </c>
      <c r="S66" s="190">
        <f>SUM(COUNTIF(TBAT52NA,{"",2,3,4,5,6,7,8,9,10,11,12,13,14}&amp;$C66)*{1,2,3,4,5,6,7,8,9,10,11,12,13,14})</f>
        <v>0</v>
      </c>
      <c r="T66" s="190">
        <f>SUM(COUNTIF(TBAT301NA,{"",2,3,4,5,6,7,8,9,10,11,12,13,14}&amp;$C66)*{1,2,3,4,5,6,7,8,9,10,11,12,13,14})</f>
        <v>0</v>
      </c>
      <c r="U66" s="190">
        <f>SUM(COUNTIF(TBAT46NA,{"",2,3,4,5,6,7,8,9,10,11,12,13,14}&amp;$C66)*{1,2,3,4,5,6,7,8,9,10,11,12,13,14})</f>
        <v>0</v>
      </c>
      <c r="V66" s="190">
        <f>SUM(COUNTIF(TBAT378NA,{"",2,3,4,5,6,7,8,9,10,11,12,13,14}&amp;$C66)*{1,2,3,4,5,6,7,8,9,10,11,12,13,14})</f>
        <v>0</v>
      </c>
      <c r="W66" s="225">
        <f t="shared" si="1"/>
        <v>0</v>
      </c>
      <c r="X66" s="181"/>
    </row>
    <row r="67" spans="1:28" s="182" customFormat="1" hidden="1">
      <c r="A67" s="168" t="str">
        <f>IF(W67=0,"ẩn",MAX($A$5:$A66)+1)</f>
        <v>ẩn</v>
      </c>
      <c r="B67" s="175" t="s">
        <v>396</v>
      </c>
      <c r="C67" s="181" t="s">
        <v>397</v>
      </c>
      <c r="D67" s="181" t="s">
        <v>9</v>
      </c>
      <c r="E67" s="190">
        <f t="array" ref="E67">SUM(COUNTIF(thaydayTA,{"",2,3,4,5,6,7,8,9,10,11,12,13,14}&amp;$C67)*{1,2,3,4,5,6,7,8,9,10,11,12,13,14})</f>
        <v>0</v>
      </c>
      <c r="F67" s="80">
        <f>SUM(COUNTIF(XDMTA5ABDEN39,{"",2,3,4,5,6,7,8,9,10,11,12,13,14}&amp;$C67)*{1,2,3,4,5,6,7,8,9,10,11,12,13,14})</f>
        <v>0</v>
      </c>
      <c r="G67" s="190">
        <f>SUM(COUNTIF(TA15DEN61,{"",2,3,4,5,6,7,8,9,10,11,12,13,14}&amp;$C67)*{1,2,3,4,5,6,7,8,9,10,11,12,13,14})</f>
        <v>0</v>
      </c>
      <c r="H67" s="190"/>
      <c r="I67" s="190"/>
      <c r="J67" s="190">
        <f>SUM(COUNTIF(xencot,{"",2,3,4,5,6,7,8,9,10,11,12,13,14}&amp;$C67)*{1,2,3,4,5,6,7,8,9,10,11,12,13,14})</f>
        <v>0</v>
      </c>
      <c r="K67" s="190">
        <f>SUM(COUNTIF(TBAT51NA,{"",2,3,4,5,6,7,8,9,10,11,12,13,14}&amp;$C67)*{1,2,3,4,5,6,7,8,9,10,11,12,13,14})</f>
        <v>0</v>
      </c>
      <c r="L67" s="190"/>
      <c r="M67" s="190">
        <f>SUM(COUNTIF(TBAT218NA,{"",2,3,4,5,6,7,8,9,10,11,12,13,14}&amp;$C67)*{1,2,3,4,5,6,7,8,9,10,11,12,13,14})</f>
        <v>0</v>
      </c>
      <c r="N67" s="190">
        <f>SUM(COUNTIF(TBAT22NA,{"",2,3,4,5,6,7,8,9,10,11,12,13,14}&amp;$C67)*{1,2,3,4,5,6,7,8,9,10,11,12,13,14})</f>
        <v>0</v>
      </c>
      <c r="O67" s="190">
        <f>SUM(COUNTIF(TBAT24NA,{"",2,3,4,5,6,7,8,9,10,11,12,13,14}&amp;$C67)*{1,2,3,4,5,6,7,8,9,10,11,12,13,14})</f>
        <v>0</v>
      </c>
      <c r="P67" s="190">
        <f>SUM(COUNTIF(TBAT9NA,{"",2,3,4,5,6,7,8,9,10,11,12,13,14}&amp;$C67)*{1,2,3,4,5,6,7,8,9,10,11,12,13,14})</f>
        <v>0</v>
      </c>
      <c r="Q67" s="190">
        <f>SUM(COUNTIF(TBAT60NA,{"",2,3,4,5,6,7,8,9,10,11,12,13,14}&amp;$C67)*{1,2,3,4,5,6,7,8,9,10,11,12,13,14})</f>
        <v>0</v>
      </c>
      <c r="R67" s="190">
        <f>SUM(COUNTIF(TBAT164NA,{"",2,3,4,5,6,7,8,9,10,11,12,13,14}&amp;$C67)*{1,2,3,4,5,6,7,8,9,10,11,12,13,14})</f>
        <v>0</v>
      </c>
      <c r="S67" s="190">
        <f>SUM(COUNTIF(TBAT52NA,{"",2,3,4,5,6,7,8,9,10,11,12,13,14}&amp;$C67)*{1,2,3,4,5,6,7,8,9,10,11,12,13,14})</f>
        <v>0</v>
      </c>
      <c r="T67" s="190">
        <f>SUM(COUNTIF(TBAT301NA,{"",2,3,4,5,6,7,8,9,10,11,12,13,14}&amp;$C67)*{1,2,3,4,5,6,7,8,9,10,11,12,13,14})</f>
        <v>0</v>
      </c>
      <c r="U67" s="190">
        <f>SUM(COUNTIF(TBAT46NA,{"",2,3,4,5,6,7,8,9,10,11,12,13,14}&amp;$C67)*{1,2,3,4,5,6,7,8,9,10,11,12,13,14})</f>
        <v>0</v>
      </c>
      <c r="V67" s="190">
        <f>SUM(COUNTIF(TBAT378NA,{"",2,3,4,5,6,7,8,9,10,11,12,13,14}&amp;$C67)*{1,2,3,4,5,6,7,8,9,10,11,12,13,14})</f>
        <v>0</v>
      </c>
      <c r="W67" s="225">
        <f t="shared" si="1"/>
        <v>0</v>
      </c>
      <c r="X67" s="181"/>
    </row>
    <row r="68" spans="1:28" s="182" customFormat="1" hidden="1">
      <c r="A68" s="168" t="str">
        <f>IF(W68=0,"ẩn",MAX($A$5:$A67)+1)</f>
        <v>ẩn</v>
      </c>
      <c r="B68" s="175" t="s">
        <v>398</v>
      </c>
      <c r="C68" s="181" t="s">
        <v>73</v>
      </c>
      <c r="D68" s="188" t="s">
        <v>9</v>
      </c>
      <c r="E68" s="190">
        <f t="array" ref="E68">SUM(COUNTIF(thaydayTA,{"",2,3,4,5,6,7,8,9,10,11,12,13,14}&amp;$C68)*{1,2,3,4,5,6,7,8,9,10,11,12,13,14})</f>
        <v>0</v>
      </c>
      <c r="F68" s="80">
        <f>SUM(COUNTIF(XDMTA5ABDEN39,{"",2,3,4,5,6,7,8,9,10,11,12,13,14}&amp;$C68)*{1,2,3,4,5,6,7,8,9,10,11,12,13,14})</f>
        <v>0</v>
      </c>
      <c r="G68" s="190">
        <f>SUM(COUNTIF(TA15DEN61,{"",2,3,4,5,6,7,8,9,10,11,12,13,14}&amp;$C68)*{1,2,3,4,5,6,7,8,9,10,11,12,13,14})</f>
        <v>0</v>
      </c>
      <c r="H68" s="190"/>
      <c r="I68" s="190"/>
      <c r="J68" s="190">
        <f>SUM(COUNTIF(xencot,{"",2,3,4,5,6,7,8,9,10,11,12,13,14}&amp;$C68)*{1,2,3,4,5,6,7,8,9,10,11,12,13,14})</f>
        <v>0</v>
      </c>
      <c r="K68" s="190">
        <f>SUM(COUNTIF(TBAT51NA,{"",2,3,4,5,6,7,8,9,10,11,12,13,14}&amp;$C68)*{1,2,3,4,5,6,7,8,9,10,11,12,13,14})</f>
        <v>0</v>
      </c>
      <c r="L68" s="190"/>
      <c r="M68" s="190">
        <f>SUM(COUNTIF(TBAT218NA,{"",2,3,4,5,6,7,8,9,10,11,12,13,14}&amp;$C68)*{1,2,3,4,5,6,7,8,9,10,11,12,13,14})</f>
        <v>0</v>
      </c>
      <c r="N68" s="190">
        <f>SUM(COUNTIF(TBAT22NA,{"",2,3,4,5,6,7,8,9,10,11,12,13,14}&amp;$C68)*{1,2,3,4,5,6,7,8,9,10,11,12,13,14})</f>
        <v>0</v>
      </c>
      <c r="O68" s="190">
        <f>SUM(COUNTIF(TBAT24NA,{"",2,3,4,5,6,7,8,9,10,11,12,13,14}&amp;$C68)*{1,2,3,4,5,6,7,8,9,10,11,12,13,14})</f>
        <v>0</v>
      </c>
      <c r="P68" s="190">
        <f>SUM(COUNTIF(TBAT9NA,{"",2,3,4,5,6,7,8,9,10,11,12,13,14}&amp;$C68)*{1,2,3,4,5,6,7,8,9,10,11,12,13,14})</f>
        <v>0</v>
      </c>
      <c r="Q68" s="190">
        <f>SUM(COUNTIF(TBAT60NA,{"",2,3,4,5,6,7,8,9,10,11,12,13,14}&amp;$C68)*{1,2,3,4,5,6,7,8,9,10,11,12,13,14})</f>
        <v>0</v>
      </c>
      <c r="R68" s="190">
        <f>SUM(COUNTIF(TBAT164NA,{"",2,3,4,5,6,7,8,9,10,11,12,13,14}&amp;$C68)*{1,2,3,4,5,6,7,8,9,10,11,12,13,14})</f>
        <v>0</v>
      </c>
      <c r="S68" s="190">
        <f>SUM(COUNTIF(TBAT52NA,{"",2,3,4,5,6,7,8,9,10,11,12,13,14}&amp;$C68)*{1,2,3,4,5,6,7,8,9,10,11,12,13,14})</f>
        <v>0</v>
      </c>
      <c r="T68" s="190">
        <f>SUM(COUNTIF(TBAT301NA,{"",2,3,4,5,6,7,8,9,10,11,12,13,14}&amp;$C68)*{1,2,3,4,5,6,7,8,9,10,11,12,13,14})</f>
        <v>0</v>
      </c>
      <c r="U68" s="190">
        <f>SUM(COUNTIF(TBAT46NA,{"",2,3,4,5,6,7,8,9,10,11,12,13,14}&amp;$C68)*{1,2,3,4,5,6,7,8,9,10,11,12,13,14})</f>
        <v>0</v>
      </c>
      <c r="V68" s="190">
        <f>SUM(COUNTIF(TBAT378NA,{"",2,3,4,5,6,7,8,9,10,11,12,13,14}&amp;$C68)*{1,2,3,4,5,6,7,8,9,10,11,12,13,14})</f>
        <v>0</v>
      </c>
      <c r="W68" s="225">
        <f t="shared" si="1"/>
        <v>0</v>
      </c>
      <c r="X68" s="181"/>
    </row>
    <row r="69" spans="1:28" s="182" customFormat="1">
      <c r="A69" s="168">
        <f>IF(W69=0,"ẩn",MAX($A$5:$A68)+1)</f>
        <v>16</v>
      </c>
      <c r="B69" s="175" t="s">
        <v>399</v>
      </c>
      <c r="C69" s="181" t="s">
        <v>2357</v>
      </c>
      <c r="D69" s="188" t="s">
        <v>11</v>
      </c>
      <c r="E69" s="80">
        <f t="array" ref="E69">SUM(COUNTIF(thaydayTA,{"",2,3,4,5,6,7,8,9,10,11,12,13,14}&amp;$C69)*{1,2,3,4,5,6,7,8,9,10,11,12,13,14})</f>
        <v>189</v>
      </c>
      <c r="F69" s="80">
        <f>SUM(COUNTIF(XDMTA5ABDEN39,{"",2,3,4,5,6,7,8,9,10,11,12,13,14}&amp;$C69)*{1,2,3,4,5,6,7,8,9,10,11,12,13,14})</f>
        <v>0</v>
      </c>
      <c r="G69" s="80">
        <f>SUM(COUNTIF(TA15DEN61,{"",2,3,4,5,6,7,8,9,10,11,12,13,14}&amp;$C69)*{1,2,3,4,5,6,7,8,9,10,11,12,13,14})</f>
        <v>0</v>
      </c>
      <c r="H69" s="80"/>
      <c r="I69" s="80"/>
      <c r="J69" s="80">
        <f>SUM(COUNTIF(xencot,{"",2,3,4,5,6,7,8,9,10,11,12,13,14}&amp;$C69)*{1,2,3,4,5,6,7,8,9,10,11,12,13,14})</f>
        <v>0</v>
      </c>
      <c r="K69" s="80">
        <f>SUM(COUNTIF(TBAT51NA,{"",2,3,4,5,6,7,8,9,10,11,12,13,14}&amp;$C69)*{1,2,3,4,5,6,7,8,9,10,11,12,13,14})</f>
        <v>0</v>
      </c>
      <c r="L69" s="80">
        <f>SUM(COUNTIF(TA63NA,{"",2,3,4,5,6,7,8,9,10,11,12,13,14}&amp;$C69)*{1,2,3,4,5,6,7,8,9,10,11,12,13,14})</f>
        <v>0</v>
      </c>
      <c r="M69" s="80">
        <f>SUM(COUNTIF(TBAT218NA,{"",2,3,4,5,6,7,8,9,10,11,12,13,14}&amp;$C69)*{1,2,3,4,5,6,7,8,9,10,11,12,13,14})</f>
        <v>0</v>
      </c>
      <c r="N69" s="80">
        <f>SUM(COUNTIF(TBAT22NA,{"",2,3,4,5,6,7,8,9,10,11,12,13,14}&amp;$C69)*{1,2,3,4,5,6,7,8,9,10,11,12,13,14})</f>
        <v>0</v>
      </c>
      <c r="O69" s="80">
        <f>SUM(COUNTIF(TBAT24NA,{"",2,3,4,5,6,7,8,9,10,11,12,13,14}&amp;$C69)*{1,2,3,4,5,6,7,8,9,10,11,12,13,14})</f>
        <v>0</v>
      </c>
      <c r="P69" s="80">
        <f>SUM(COUNTIF(TBAT9NA,{"",2,3,4,5,6,7,8,9,10,11,12,13,14}&amp;$C69)*{1,2,3,4,5,6,7,8,9,10,11,12,13,14})</f>
        <v>0</v>
      </c>
      <c r="Q69" s="80">
        <f>SUM(COUNTIF(TBAT60NA,{"",2,3,4,5,6,7,8,9,10,11,12,13,14}&amp;$C69)*{1,2,3,4,5,6,7,8,9,10,11,12,13,14})</f>
        <v>0</v>
      </c>
      <c r="R69" s="80">
        <f>SUM(COUNTIF(TBAT164NA,{"",2,3,4,5,6,7,8,9,10,11,12,13,14}&amp;$C69)*{1,2,3,4,5,6,7,8,9,10,11,12,13,14})</f>
        <v>0</v>
      </c>
      <c r="S69" s="80">
        <f>SUM(COUNTIF(TBAT52NA,{"",2,3,4,5,6,7,8,9,10,11,12,13,14}&amp;$C69)*{1,2,3,4,5,6,7,8,9,10,11,12,13,14})</f>
        <v>0</v>
      </c>
      <c r="T69" s="80">
        <f>SUM(COUNTIF(TBAT301NA,{"",2,3,4,5,6,7,8,9,10,11,12,13,14}&amp;$C69)*{1,2,3,4,5,6,7,8,9,10,11,12,13,14})</f>
        <v>0</v>
      </c>
      <c r="U69" s="80">
        <f>SUM(COUNTIF(TBAT46NA,{"",2,3,4,5,6,7,8,9,10,11,12,13,14}&amp;$C69)*{1,2,3,4,5,6,7,8,9,10,11,12,13,14})</f>
        <v>0</v>
      </c>
      <c r="V69" s="80">
        <f>SUM(COUNTIF(TBAT378NA,{"",2,3,4,5,6,7,8,9,10,11,12,13,14}&amp;$C69)*{1,2,3,4,5,6,7,8,9,10,11,12,13,14})</f>
        <v>0</v>
      </c>
      <c r="W69" s="171">
        <f t="shared" si="1"/>
        <v>189</v>
      </c>
      <c r="X69" s="580" t="s">
        <v>401</v>
      </c>
    </row>
    <row r="70" spans="1:28" s="182" customFormat="1" hidden="1">
      <c r="A70" s="168" t="str">
        <f>IF(W70=0,"ẩn",MAX($A$5:$A69)+1)</f>
        <v>ẩn</v>
      </c>
      <c r="B70" s="175" t="s">
        <v>402</v>
      </c>
      <c r="C70" s="181" t="s">
        <v>403</v>
      </c>
      <c r="D70" s="188" t="s">
        <v>11</v>
      </c>
      <c r="E70" s="190">
        <f t="array" ref="E70">SUM(COUNTIF(thaydayTA,{"",2,3,4,5,6,7,8,9,10,11,12,13,14}&amp;$C70)*{1,2,3,4,5,6,7,8,9,10,11,12,13,14})</f>
        <v>0</v>
      </c>
      <c r="F70" s="80">
        <f>SUM(COUNTIF(XDMTA5ABDEN39,{"",2,3,4,5,6,7,8,9,10,11,12,13,14}&amp;$C70)*{1,2,3,4,5,6,7,8,9,10,11,12,13,14})</f>
        <v>0</v>
      </c>
      <c r="G70" s="190">
        <f>SUM(COUNTIF(TA15DEN61,{"",2,3,4,5,6,7,8,9,10,11,12,13,14}&amp;$C70)*{1,2,3,4,5,6,7,8,9,10,11,12,13,14})</f>
        <v>0</v>
      </c>
      <c r="H70" s="190"/>
      <c r="I70" s="190"/>
      <c r="J70" s="190">
        <f>SUM(COUNTIF(xencot,{"",2,3,4,5,6,7,8,9,10,11,12,13,14}&amp;$C70)*{1,2,3,4,5,6,7,8,9,10,11,12,13,14})</f>
        <v>0</v>
      </c>
      <c r="K70" s="190">
        <f>SUM(COUNTIF(TBAT51NA,{"",2,3,4,5,6,7,8,9,10,11,12,13,14}&amp;$C70)*{1,2,3,4,5,6,7,8,9,10,11,12,13,14})</f>
        <v>0</v>
      </c>
      <c r="L70" s="190"/>
      <c r="M70" s="190">
        <f>SUM(COUNTIF(TBAT218NA,{"",2,3,4,5,6,7,8,9,10,11,12,13,14}&amp;$C70)*{1,2,3,4,5,6,7,8,9,10,11,12,13,14})</f>
        <v>0</v>
      </c>
      <c r="N70" s="190">
        <f>SUM(COUNTIF(TBAT22NA,{"",2,3,4,5,6,7,8,9,10,11,12,13,14}&amp;$C70)*{1,2,3,4,5,6,7,8,9,10,11,12,13,14})</f>
        <v>0</v>
      </c>
      <c r="O70" s="190">
        <f>SUM(COUNTIF(TBAT24NA,{"",2,3,4,5,6,7,8,9,10,11,12,13,14}&amp;$C70)*{1,2,3,4,5,6,7,8,9,10,11,12,13,14})</f>
        <v>0</v>
      </c>
      <c r="P70" s="190">
        <f>SUM(COUNTIF(TBAT9NA,{"",2,3,4,5,6,7,8,9,10,11,12,13,14}&amp;$C70)*{1,2,3,4,5,6,7,8,9,10,11,12,13,14})</f>
        <v>0</v>
      </c>
      <c r="Q70" s="190">
        <f>SUM(COUNTIF(TBAT60NA,{"",2,3,4,5,6,7,8,9,10,11,12,13,14}&amp;$C70)*{1,2,3,4,5,6,7,8,9,10,11,12,13,14})</f>
        <v>0</v>
      </c>
      <c r="R70" s="190">
        <f>SUM(COUNTIF(TBAT164NA,{"",2,3,4,5,6,7,8,9,10,11,12,13,14}&amp;$C70)*{1,2,3,4,5,6,7,8,9,10,11,12,13,14})</f>
        <v>0</v>
      </c>
      <c r="S70" s="190">
        <f>SUM(COUNTIF(TBAT52NA,{"",2,3,4,5,6,7,8,9,10,11,12,13,14}&amp;$C70)*{1,2,3,4,5,6,7,8,9,10,11,12,13,14})</f>
        <v>0</v>
      </c>
      <c r="T70" s="190">
        <f>SUM(COUNTIF(TBAT301NA,{"",2,3,4,5,6,7,8,9,10,11,12,13,14}&amp;$C70)*{1,2,3,4,5,6,7,8,9,10,11,12,13,14})</f>
        <v>0</v>
      </c>
      <c r="U70" s="190">
        <f>SUM(COUNTIF(TBAT46NA,{"",2,3,4,5,6,7,8,9,10,11,12,13,14}&amp;$C70)*{1,2,3,4,5,6,7,8,9,10,11,12,13,14})</f>
        <v>0</v>
      </c>
      <c r="V70" s="190">
        <f>SUM(COUNTIF(TBAT378NA,{"",2,3,4,5,6,7,8,9,10,11,12,13,14}&amp;$C70)*{1,2,3,4,5,6,7,8,9,10,11,12,13,14})</f>
        <v>0</v>
      </c>
      <c r="W70" s="225">
        <f t="shared" si="1"/>
        <v>0</v>
      </c>
      <c r="X70" s="189" t="s">
        <v>401</v>
      </c>
    </row>
    <row r="71" spans="1:28" s="182" customFormat="1" hidden="1">
      <c r="A71" s="168" t="str">
        <f>IF(W71=0,"ẩn",MAX($A$5:$A70)+1)</f>
        <v>ẩn</v>
      </c>
      <c r="B71" s="175" t="s">
        <v>404</v>
      </c>
      <c r="C71" s="181" t="s">
        <v>405</v>
      </c>
      <c r="D71" s="188" t="s">
        <v>11</v>
      </c>
      <c r="E71" s="190">
        <f t="array" ref="E71">SUM(COUNTIF(thaydayTA,{"",2,3,4,5,6,7,8,9,10,11,12,13,14}&amp;$C71)*{1,2,3,4,5,6,7,8,9,10,11,12,13,14})</f>
        <v>0</v>
      </c>
      <c r="F71" s="80">
        <f>SUM(COUNTIF(XDMTA5ABDEN39,{"",2,3,4,5,6,7,8,9,10,11,12,13,14}&amp;$C71)*{1,2,3,4,5,6,7,8,9,10,11,12,13,14})</f>
        <v>0</v>
      </c>
      <c r="G71" s="190">
        <f>SUM(COUNTIF(TA15DEN61,{"",2,3,4,5,6,7,8,9,10,11,12,13,14}&amp;$C71)*{1,2,3,4,5,6,7,8,9,10,11,12,13,14})</f>
        <v>0</v>
      </c>
      <c r="H71" s="190"/>
      <c r="I71" s="190"/>
      <c r="J71" s="190">
        <f>SUM(COUNTIF(xencot,{"",2,3,4,5,6,7,8,9,10,11,12,13,14}&amp;$C71)*{1,2,3,4,5,6,7,8,9,10,11,12,13,14})</f>
        <v>0</v>
      </c>
      <c r="K71" s="190">
        <f>SUM(COUNTIF(TBAT51NA,{"",2,3,4,5,6,7,8,9,10,11,12,13,14}&amp;$C71)*{1,2,3,4,5,6,7,8,9,10,11,12,13,14})</f>
        <v>0</v>
      </c>
      <c r="L71" s="190"/>
      <c r="M71" s="190">
        <f>SUM(COUNTIF(TBAT218NA,{"",2,3,4,5,6,7,8,9,10,11,12,13,14}&amp;$C71)*{1,2,3,4,5,6,7,8,9,10,11,12,13,14})</f>
        <v>0</v>
      </c>
      <c r="N71" s="190">
        <f>SUM(COUNTIF(TBAT22NA,{"",2,3,4,5,6,7,8,9,10,11,12,13,14}&amp;$C71)*{1,2,3,4,5,6,7,8,9,10,11,12,13,14})</f>
        <v>0</v>
      </c>
      <c r="O71" s="190">
        <f>SUM(COUNTIF(TBAT24NA,{"",2,3,4,5,6,7,8,9,10,11,12,13,14}&amp;$C71)*{1,2,3,4,5,6,7,8,9,10,11,12,13,14})</f>
        <v>0</v>
      </c>
      <c r="P71" s="190">
        <f>SUM(COUNTIF(TBAT9NA,{"",2,3,4,5,6,7,8,9,10,11,12,13,14}&amp;$C71)*{1,2,3,4,5,6,7,8,9,10,11,12,13,14})</f>
        <v>0</v>
      </c>
      <c r="Q71" s="190">
        <f>SUM(COUNTIF(TBAT60NA,{"",2,3,4,5,6,7,8,9,10,11,12,13,14}&amp;$C71)*{1,2,3,4,5,6,7,8,9,10,11,12,13,14})</f>
        <v>0</v>
      </c>
      <c r="R71" s="190">
        <f>SUM(COUNTIF(TBAT164NA,{"",2,3,4,5,6,7,8,9,10,11,12,13,14}&amp;$C71)*{1,2,3,4,5,6,7,8,9,10,11,12,13,14})</f>
        <v>0</v>
      </c>
      <c r="S71" s="190">
        <f>SUM(COUNTIF(TBAT52NA,{"",2,3,4,5,6,7,8,9,10,11,12,13,14}&amp;$C71)*{1,2,3,4,5,6,7,8,9,10,11,12,13,14})</f>
        <v>0</v>
      </c>
      <c r="T71" s="190">
        <f>SUM(COUNTIF(TBAT301NA,{"",2,3,4,5,6,7,8,9,10,11,12,13,14}&amp;$C71)*{1,2,3,4,5,6,7,8,9,10,11,12,13,14})</f>
        <v>0</v>
      </c>
      <c r="U71" s="190">
        <f>SUM(COUNTIF(TBAT46NA,{"",2,3,4,5,6,7,8,9,10,11,12,13,14}&amp;$C71)*{1,2,3,4,5,6,7,8,9,10,11,12,13,14})</f>
        <v>0</v>
      </c>
      <c r="V71" s="190">
        <f>SUM(COUNTIF(TBAT378NA,{"",2,3,4,5,6,7,8,9,10,11,12,13,14}&amp;$C71)*{1,2,3,4,5,6,7,8,9,10,11,12,13,14})</f>
        <v>0</v>
      </c>
      <c r="W71" s="225">
        <f t="shared" si="1"/>
        <v>0</v>
      </c>
      <c r="X71" s="189"/>
    </row>
    <row r="72" spans="1:28" s="182" customFormat="1">
      <c r="A72" s="168">
        <f>IF(W72=0,"ẩn",MAX($A$5:$A71)+1)</f>
        <v>17</v>
      </c>
      <c r="B72" s="175" t="s">
        <v>2372</v>
      </c>
      <c r="C72" s="181" t="s">
        <v>2373</v>
      </c>
      <c r="D72" s="188" t="s">
        <v>11</v>
      </c>
      <c r="E72" s="80">
        <f t="array" ref="E72">SUM(COUNTIF(thaydayTA,{"",2,3,4,5,6,7,8,9,10,11,12,13,14}&amp;$C72)*{1,2,3,4,5,6,7,8,9,10,11,12,13,14})</f>
        <v>108</v>
      </c>
      <c r="F72" s="80">
        <f>SUM(COUNTIF(XDMTA5ABDEN39,{"",2,3,4,5,6,7,8,9,10,11,12,13,14}&amp;$C72)*{1,2,3,4,5,6,7,8,9,10,11,12,13,14})</f>
        <v>60</v>
      </c>
      <c r="G72" s="80">
        <f>SUM(COUNTIF(TA15DEN61,{"",2,3,4,5,6,7,8,9,10,11,12,13,14}&amp;$C72)*{1,2,3,4,5,6,7,8,9,10,11,12,13,14})</f>
        <v>30</v>
      </c>
      <c r="H72" s="80"/>
      <c r="I72" s="80"/>
      <c r="J72" s="80">
        <f>SUM(COUNTIF(xencot,{"",2,3,4,5,6,7,8,9,10,11,12,13,14}&amp;$C72)*{1,2,3,4,5,6,7,8,9,10,11,12,13,14})</f>
        <v>0</v>
      </c>
      <c r="K72" s="80">
        <f>SUM(COUNTIF(TBAT51NA,{"",2,3,4,5,6,7,8,9,10,11,12,13,14}&amp;$C72)*{1,2,3,4,5,6,7,8,9,10,11,12,13,14})</f>
        <v>0</v>
      </c>
      <c r="L72" s="80">
        <f>SUM(COUNTIF(TA63NA,{"",2,3,4,5,6,7,8,9,10,11,12,13,14}&amp;$C72)*{1,2,3,4,5,6,7,8,9,10,11,12,13,14})</f>
        <v>0</v>
      </c>
      <c r="M72" s="80">
        <f>SUM(COUNTIF(TBAT218NA,{"",2,3,4,5,6,7,8,9,10,11,12,13,14}&amp;$C72)*{1,2,3,4,5,6,7,8,9,10,11,12,13,14})</f>
        <v>0</v>
      </c>
      <c r="N72" s="80">
        <f>SUM(COUNTIF(TBAT22NA,{"",2,3,4,5,6,7,8,9,10,11,12,13,14}&amp;$C72)*{1,2,3,4,5,6,7,8,9,10,11,12,13,14})</f>
        <v>0</v>
      </c>
      <c r="O72" s="80">
        <f>SUM(COUNTIF(TBAT24NA,{"",2,3,4,5,6,7,8,9,10,11,12,13,14}&amp;$C72)*{1,2,3,4,5,6,7,8,9,10,11,12,13,14})</f>
        <v>0</v>
      </c>
      <c r="P72" s="80">
        <f>SUM(COUNTIF(TBAT9NA,{"",2,3,4,5,6,7,8,9,10,11,12,13,14}&amp;$C72)*{1,2,3,4,5,6,7,8,9,10,11,12,13,14})</f>
        <v>0</v>
      </c>
      <c r="Q72" s="80">
        <f>SUM(COUNTIF(TBAT60NA,{"",2,3,4,5,6,7,8,9,10,11,12,13,14}&amp;$C72)*{1,2,3,4,5,6,7,8,9,10,11,12,13,14})</f>
        <v>0</v>
      </c>
      <c r="R72" s="80">
        <f>SUM(COUNTIF(TBAT164NA,{"",2,3,4,5,6,7,8,9,10,11,12,13,14}&amp;$C72)*{1,2,3,4,5,6,7,8,9,10,11,12,13,14})</f>
        <v>0</v>
      </c>
      <c r="S72" s="80">
        <f>SUM(COUNTIF(TBAT52NA,{"",2,3,4,5,6,7,8,9,10,11,12,13,14}&amp;$C72)*{1,2,3,4,5,6,7,8,9,10,11,12,13,14})</f>
        <v>0</v>
      </c>
      <c r="T72" s="80">
        <f>SUM(COUNTIF(TBAT301NA,{"",2,3,4,5,6,7,8,9,10,11,12,13,14}&amp;$C72)*{1,2,3,4,5,6,7,8,9,10,11,12,13,14})</f>
        <v>0</v>
      </c>
      <c r="U72" s="80">
        <f>SUM(COUNTIF(TBAT46NA,{"",2,3,4,5,6,7,8,9,10,11,12,13,14}&amp;$C72)*{1,2,3,4,5,6,7,8,9,10,11,12,13,14})</f>
        <v>0</v>
      </c>
      <c r="V72" s="80">
        <f>SUM(COUNTIF(TBAT378NA,{"",2,3,4,5,6,7,8,9,10,11,12,13,14}&amp;$C72)*{1,2,3,4,5,6,7,8,9,10,11,12,13,14})</f>
        <v>0</v>
      </c>
      <c r="W72" s="171">
        <f t="shared" ref="W72:W73" si="2">+SUM(E72:V72)</f>
        <v>198</v>
      </c>
      <c r="X72" s="580"/>
    </row>
    <row r="73" spans="1:28" s="182" customFormat="1">
      <c r="A73" s="168">
        <f>IF(W73=0,"ẩn",MAX($A$5:$A72)+1)</f>
        <v>18</v>
      </c>
      <c r="B73" s="175" t="s">
        <v>406</v>
      </c>
      <c r="C73" s="181" t="s">
        <v>919</v>
      </c>
      <c r="D73" s="188" t="s">
        <v>11</v>
      </c>
      <c r="E73" s="80">
        <f t="array" ref="E73">SUM(COUNTIF(thaydayTA,{"",2,3,4,5,6,7,8,9,10,11,12,13,14}&amp;$C73)*{1,2,3,4,5,6,7,8,9,10,11,12,13,14})</f>
        <v>0</v>
      </c>
      <c r="F73" s="80">
        <f>SUM(COUNTIF(XDMTA5ABDEN39,{"",2,3,4,5,6,7,8,9,10,11,12,13,14}&amp;$C73)*{1,2,3,4,5,6,7,8,9,10,11,12,13,14})</f>
        <v>0</v>
      </c>
      <c r="G73" s="80">
        <f>SUM(COUNTIF(TA15DEN61,{"",2,3,4,5,6,7,8,9,10,11,12,13,14}&amp;$C73)*{1,2,3,4,5,6,7,8,9,10,11,12,13,14})</f>
        <v>0</v>
      </c>
      <c r="H73" s="80"/>
      <c r="I73" s="80"/>
      <c r="J73" s="80">
        <f>SUM(COUNTIF(xencot,{"",2,3,4,5,6,7,8,9,10,11,12,13,14}&amp;$C73)*{1,2,3,4,5,6,7,8,9,10,11,12,13,14})</f>
        <v>0</v>
      </c>
      <c r="K73" s="80">
        <f>SUM(COUNTIF(TBAT51NA,{"",2,3,4,5,6,7,8,9,10,11,12,13,14}&amp;$C73)*{1,2,3,4,5,6,7,8,9,10,11,12,13,14})</f>
        <v>58</v>
      </c>
      <c r="L73" s="80">
        <f>SUM(COUNTIF(TA63NA,{"",2,3,4,5,6,7,8,9,10,11,12,13,14}&amp;$C73)*{1,2,3,4,5,6,7,8,9,10,11,12,13,14})</f>
        <v>0</v>
      </c>
      <c r="M73" s="80">
        <f>SUM(COUNTIF(TBAT218NA,{"",2,3,4,5,6,7,8,9,10,11,12,13,14}&amp;$C73)*{1,2,3,4,5,6,7,8,9,10,11,12,13,14})</f>
        <v>72</v>
      </c>
      <c r="N73" s="80">
        <f>SUM(COUNTIF(TBAT22NA,{"",2,3,4,5,6,7,8,9,10,11,12,13,14}&amp;$C73)*{1,2,3,4,5,6,7,8,9,10,11,12,13,14})</f>
        <v>76</v>
      </c>
      <c r="O73" s="80">
        <f>SUM(COUNTIF(TBAT24NA,{"",2,3,4,5,6,7,8,9,10,11,12,13,14}&amp;$C73)*{1,2,3,4,5,6,7,8,9,10,11,12,13,14})</f>
        <v>108</v>
      </c>
      <c r="P73" s="80">
        <f>SUM(COUNTIF(TBAT9NA,{"",2,3,4,5,6,7,8,9,10,11,12,13,14}&amp;$C73)*{1,2,3,4,5,6,7,8,9,10,11,12,13,14})</f>
        <v>66</v>
      </c>
      <c r="Q73" s="80">
        <f>SUM(COUNTIF(TBAT60NA,{"",2,3,4,5,6,7,8,9,10,11,12,13,14}&amp;$C73)*{1,2,3,4,5,6,7,8,9,10,11,12,13,14})</f>
        <v>54</v>
      </c>
      <c r="R73" s="80">
        <f>SUM(COUNTIF(TBAT164NA,{"",2,3,4,5,6,7,8,9,10,11,12,13,14}&amp;$C73)*{1,2,3,4,5,6,7,8,9,10,11,12,13,14})</f>
        <v>88</v>
      </c>
      <c r="S73" s="80">
        <f>SUM(COUNTIF(TBAT52NA,{"",2,3,4,5,6,7,8,9,10,11,12,13,14}&amp;$C73)*{1,2,3,4,5,6,7,8,9,10,11,12,13,14})</f>
        <v>72</v>
      </c>
      <c r="T73" s="80">
        <f>SUM(COUNTIF(TBAT301NA,{"",2,3,4,5,6,7,8,9,10,11,12,13,14}&amp;$C73)*{1,2,3,4,5,6,7,8,9,10,11,12,13,14})</f>
        <v>24</v>
      </c>
      <c r="U73" s="80">
        <f>SUM(COUNTIF(TBAT46NA,{"",2,3,4,5,6,7,8,9,10,11,12,13,14}&amp;$C73)*{1,2,3,4,5,6,7,8,9,10,11,12,13,14})</f>
        <v>36</v>
      </c>
      <c r="V73" s="80">
        <f>SUM(COUNTIF(TBAT378NA,{"",2,3,4,5,6,7,8,9,10,11,12,13,14}&amp;$C73)*{1,2,3,4,5,6,7,8,9,10,11,12,13,14})</f>
        <v>108</v>
      </c>
      <c r="W73" s="171">
        <f t="shared" si="2"/>
        <v>762</v>
      </c>
      <c r="X73" s="580"/>
    </row>
    <row r="74" spans="1:28" s="182" customFormat="1" hidden="1">
      <c r="A74" s="168" t="str">
        <f>IF(W74=0,"ẩn",MAX($A$5:$A72)+1)</f>
        <v>ẩn</v>
      </c>
      <c r="B74" s="175" t="s">
        <v>407</v>
      </c>
      <c r="C74" s="188" t="s">
        <v>408</v>
      </c>
      <c r="D74" s="188" t="s">
        <v>12</v>
      </c>
      <c r="E74" s="190">
        <f t="array" ref="E74">SUM(COUNTIF(thaydayTA,{"",2,3,4,5,6,7,8,9,10,11,12,13,14}&amp;$C74)*{1,2,3,4,5,6,7,8,9,10,11,12,13,14})</f>
        <v>0</v>
      </c>
      <c r="F74" s="80">
        <f>SUM(COUNTIF(XDMTA5ABDEN39,{"",2,3,4,5,6,7,8,9,10,11,12,13,14}&amp;$C74)*{1,2,3,4,5,6,7,8,9,10,11,12,13,14})</f>
        <v>0</v>
      </c>
      <c r="G74" s="190">
        <f>SUM(COUNTIF(TA15DEN61,{"",2,3,4,5,6,7,8,9,10,11,12,13,14}&amp;$C74)*{1,2,3,4,5,6,7,8,9,10,11,12,13,14})</f>
        <v>0</v>
      </c>
      <c r="H74" s="190"/>
      <c r="I74" s="190"/>
      <c r="J74" s="190">
        <f>SUM(COUNTIF(xencot,{"",2,3,4,5,6,7,8,9,10,11,12,13,14}&amp;$C74)*{1,2,3,4,5,6,7,8,9,10,11,12,13,14})</f>
        <v>0</v>
      </c>
      <c r="K74" s="190">
        <f>SUM(COUNTIF(TBAT51NA,{"",2,3,4,5,6,7,8,9,10,11,12,13,14}&amp;$C74)*{1,2,3,4,5,6,7,8,9,10,11,12,13,14})</f>
        <v>0</v>
      </c>
      <c r="L74" s="190"/>
      <c r="M74" s="190">
        <f>SUM(COUNTIF(TBAT218NA,{"",2,3,4,5,6,7,8,9,10,11,12,13,14}&amp;$C74)*{1,2,3,4,5,6,7,8,9,10,11,12,13,14})</f>
        <v>0</v>
      </c>
      <c r="N74" s="190">
        <f>SUM(COUNTIF(TBAT22NA,{"",2,3,4,5,6,7,8,9,10,11,12,13,14}&amp;$C74)*{1,2,3,4,5,6,7,8,9,10,11,12,13,14})</f>
        <v>0</v>
      </c>
      <c r="O74" s="190">
        <f>SUM(COUNTIF(TBAT24NA,{"",2,3,4,5,6,7,8,9,10,11,12,13,14}&amp;$C74)*{1,2,3,4,5,6,7,8,9,10,11,12,13,14})</f>
        <v>0</v>
      </c>
      <c r="P74" s="190">
        <f>SUM(COUNTIF(TBAT9NA,{"",2,3,4,5,6,7,8,9,10,11,12,13,14}&amp;$C74)*{1,2,3,4,5,6,7,8,9,10,11,12,13,14})</f>
        <v>0</v>
      </c>
      <c r="Q74" s="190">
        <f>SUM(COUNTIF(TBAT60NA,{"",2,3,4,5,6,7,8,9,10,11,12,13,14}&amp;$C74)*{1,2,3,4,5,6,7,8,9,10,11,12,13,14})</f>
        <v>0</v>
      </c>
      <c r="R74" s="190">
        <f>SUM(COUNTIF(TBAT164NA,{"",2,3,4,5,6,7,8,9,10,11,12,13,14}&amp;$C74)*{1,2,3,4,5,6,7,8,9,10,11,12,13,14})</f>
        <v>0</v>
      </c>
      <c r="S74" s="190">
        <f>SUM(COUNTIF(TBAT52NA,{"",2,3,4,5,6,7,8,9,10,11,12,13,14}&amp;$C74)*{1,2,3,4,5,6,7,8,9,10,11,12,13,14})</f>
        <v>0</v>
      </c>
      <c r="T74" s="190">
        <f>SUM(COUNTIF(TBAT301NA,{"",2,3,4,5,6,7,8,9,10,11,12,13,14}&amp;$C74)*{1,2,3,4,5,6,7,8,9,10,11,12,13,14})</f>
        <v>0</v>
      </c>
      <c r="U74" s="190">
        <f>SUM(COUNTIF(TBAT46NA,{"",2,3,4,5,6,7,8,9,10,11,12,13,14}&amp;$C74)*{1,2,3,4,5,6,7,8,9,10,11,12,13,14})</f>
        <v>0</v>
      </c>
      <c r="V74" s="190">
        <f>SUM(COUNTIF(TBAT378NA,{"",2,3,4,5,6,7,8,9,10,11,12,13,14}&amp;$C74)*{1,2,3,4,5,6,7,8,9,10,11,12,13,14})</f>
        <v>0</v>
      </c>
      <c r="W74" s="225">
        <f t="shared" ref="W74:W77" si="3">+SUM(E74:V74)</f>
        <v>0</v>
      </c>
      <c r="X74" s="189"/>
    </row>
    <row r="75" spans="1:28" s="182" customFormat="1" hidden="1">
      <c r="A75" s="168" t="str">
        <f>IF(W75=0,"ẩn",MAX($A$5:$A73)+1)</f>
        <v>ẩn</v>
      </c>
      <c r="B75" s="175" t="s">
        <v>409</v>
      </c>
      <c r="C75" s="188" t="s">
        <v>410</v>
      </c>
      <c r="D75" s="188" t="s">
        <v>11</v>
      </c>
      <c r="E75" s="190">
        <f t="array" ref="E75">SUM(COUNTIF(thaydayTA,{"",2,3,4,5,6,7,8,9,10,11,12,13,14}&amp;$C75)*{1,2,3,4,5,6,7,8,9,10,11,12,13,14})</f>
        <v>0</v>
      </c>
      <c r="F75" s="80">
        <f>SUM(COUNTIF(XDMTA5ABDEN39,{"",2,3,4,5,6,7,8,9,10,11,12,13,14}&amp;$C75)*{1,2,3,4,5,6,7,8,9,10,11,12,13,14})</f>
        <v>0</v>
      </c>
      <c r="G75" s="190">
        <f>SUM(COUNTIF(TA15DEN61,{"",2,3,4,5,6,7,8,9,10,11,12,13,14}&amp;$C75)*{1,2,3,4,5,6,7,8,9,10,11,12,13,14})</f>
        <v>0</v>
      </c>
      <c r="H75" s="190"/>
      <c r="I75" s="190"/>
      <c r="J75" s="190">
        <f>SUM(COUNTIF(xencot,{"",2,3,4,5,6,7,8,9,10,11,12,13,14}&amp;$C75)*{1,2,3,4,5,6,7,8,9,10,11,12,13,14})</f>
        <v>0</v>
      </c>
      <c r="K75" s="190">
        <f>SUM(COUNTIF(TBAT51NA,{"",2,3,4,5,6,7,8,9,10,11,12,13,14}&amp;$C75)*{1,2,3,4,5,6,7,8,9,10,11,12,13,14})</f>
        <v>0</v>
      </c>
      <c r="L75" s="190"/>
      <c r="M75" s="190">
        <f>SUM(COUNTIF(TBAT218NA,{"",2,3,4,5,6,7,8,9,10,11,12,13,14}&amp;$C75)*{1,2,3,4,5,6,7,8,9,10,11,12,13,14})</f>
        <v>0</v>
      </c>
      <c r="N75" s="190">
        <f>SUM(COUNTIF(TBAT22NA,{"",2,3,4,5,6,7,8,9,10,11,12,13,14}&amp;$C75)*{1,2,3,4,5,6,7,8,9,10,11,12,13,14})</f>
        <v>0</v>
      </c>
      <c r="O75" s="190">
        <f>SUM(COUNTIF(TBAT24NA,{"",2,3,4,5,6,7,8,9,10,11,12,13,14}&amp;$C75)*{1,2,3,4,5,6,7,8,9,10,11,12,13,14})</f>
        <v>0</v>
      </c>
      <c r="P75" s="190">
        <f>SUM(COUNTIF(TBAT9NA,{"",2,3,4,5,6,7,8,9,10,11,12,13,14}&amp;$C75)*{1,2,3,4,5,6,7,8,9,10,11,12,13,14})</f>
        <v>0</v>
      </c>
      <c r="Q75" s="190">
        <f>SUM(COUNTIF(TBAT60NA,{"",2,3,4,5,6,7,8,9,10,11,12,13,14}&amp;$C75)*{1,2,3,4,5,6,7,8,9,10,11,12,13,14})</f>
        <v>0</v>
      </c>
      <c r="R75" s="190">
        <f>SUM(COUNTIF(TBAT164NA,{"",2,3,4,5,6,7,8,9,10,11,12,13,14}&amp;$C75)*{1,2,3,4,5,6,7,8,9,10,11,12,13,14})</f>
        <v>0</v>
      </c>
      <c r="S75" s="190">
        <f>SUM(COUNTIF(TBAT52NA,{"",2,3,4,5,6,7,8,9,10,11,12,13,14}&amp;$C75)*{1,2,3,4,5,6,7,8,9,10,11,12,13,14})</f>
        <v>0</v>
      </c>
      <c r="T75" s="190">
        <f>SUM(COUNTIF(TBAT301NA,{"",2,3,4,5,6,7,8,9,10,11,12,13,14}&amp;$C75)*{1,2,3,4,5,6,7,8,9,10,11,12,13,14})</f>
        <v>0</v>
      </c>
      <c r="U75" s="190">
        <f>SUM(COUNTIF(TBAT46NA,{"",2,3,4,5,6,7,8,9,10,11,12,13,14}&amp;$C75)*{1,2,3,4,5,6,7,8,9,10,11,12,13,14})</f>
        <v>0</v>
      </c>
      <c r="V75" s="190">
        <f>SUM(COUNTIF(TBAT378NA,{"",2,3,4,5,6,7,8,9,10,11,12,13,14}&amp;$C75)*{1,2,3,4,5,6,7,8,9,10,11,12,13,14})</f>
        <v>0</v>
      </c>
      <c r="W75" s="225">
        <f t="shared" si="3"/>
        <v>0</v>
      </c>
      <c r="X75" s="189"/>
    </row>
    <row r="76" spans="1:28" s="182" customFormat="1" hidden="1">
      <c r="A76" s="168" t="str">
        <f>IF(W76=0,"ẩn",MAX($A$5:$A74)+1)</f>
        <v>ẩn</v>
      </c>
      <c r="B76" s="175" t="s">
        <v>411</v>
      </c>
      <c r="C76" s="188" t="s">
        <v>202</v>
      </c>
      <c r="D76" s="188" t="s">
        <v>412</v>
      </c>
      <c r="E76" s="190">
        <f t="array" ref="E76">SUM(COUNTIF(thaydayTA,{"",2,3,4,5,6,7,8,9,10,11,12,13,14}&amp;$C76)*{1,2,3,4,5,6,7,8,9,10,11,12,13,14})</f>
        <v>0</v>
      </c>
      <c r="F76" s="80">
        <f>SUM(COUNTIF(XDMTA5ABDEN39,{"",2,3,4,5,6,7,8,9,10,11,12,13,14}&amp;$C76)*{1,2,3,4,5,6,7,8,9,10,11,12,13,14})</f>
        <v>0</v>
      </c>
      <c r="G76" s="190">
        <f>SUM(COUNTIF(TA15DEN61,{"",2,3,4,5,6,7,8,9,10,11,12,13,14}&amp;$C76)*{1,2,3,4,5,6,7,8,9,10,11,12,13,14})</f>
        <v>0</v>
      </c>
      <c r="H76" s="190"/>
      <c r="I76" s="190"/>
      <c r="J76" s="190">
        <f>SUM(COUNTIF(xencot,{"",2,3,4,5,6,7,8,9,10,11,12,13,14}&amp;$C76)*{1,2,3,4,5,6,7,8,9,10,11,12,13,14})</f>
        <v>0</v>
      </c>
      <c r="K76" s="190">
        <f>SUM(COUNTIF(TBAT51NA,{"",2,3,4,5,6,7,8,9,10,11,12,13,14}&amp;$C76)*{1,2,3,4,5,6,7,8,9,10,11,12,13,14})</f>
        <v>0</v>
      </c>
      <c r="L76" s="190"/>
      <c r="M76" s="190">
        <f>SUM(COUNTIF(TBAT218NA,{"",2,3,4,5,6,7,8,9,10,11,12,13,14}&amp;$C76)*{1,2,3,4,5,6,7,8,9,10,11,12,13,14})</f>
        <v>0</v>
      </c>
      <c r="N76" s="190">
        <f>SUM(COUNTIF(TBAT22NA,{"",2,3,4,5,6,7,8,9,10,11,12,13,14}&amp;$C76)*{1,2,3,4,5,6,7,8,9,10,11,12,13,14})</f>
        <v>0</v>
      </c>
      <c r="O76" s="190">
        <f>SUM(COUNTIF(TBAT24NA,{"",2,3,4,5,6,7,8,9,10,11,12,13,14}&amp;$C76)*{1,2,3,4,5,6,7,8,9,10,11,12,13,14})</f>
        <v>0</v>
      </c>
      <c r="P76" s="190">
        <f>SUM(COUNTIF(TBAT9NA,{"",2,3,4,5,6,7,8,9,10,11,12,13,14}&amp;$C76)*{1,2,3,4,5,6,7,8,9,10,11,12,13,14})</f>
        <v>0</v>
      </c>
      <c r="Q76" s="190">
        <f>SUM(COUNTIF(TBAT60NA,{"",2,3,4,5,6,7,8,9,10,11,12,13,14}&amp;$C76)*{1,2,3,4,5,6,7,8,9,10,11,12,13,14})</f>
        <v>0</v>
      </c>
      <c r="R76" s="190">
        <f>SUM(COUNTIF(TBAT164NA,{"",2,3,4,5,6,7,8,9,10,11,12,13,14}&amp;$C76)*{1,2,3,4,5,6,7,8,9,10,11,12,13,14})</f>
        <v>0</v>
      </c>
      <c r="S76" s="190">
        <f>SUM(COUNTIF(TBAT52NA,{"",2,3,4,5,6,7,8,9,10,11,12,13,14}&amp;$C76)*{1,2,3,4,5,6,7,8,9,10,11,12,13,14})</f>
        <v>0</v>
      </c>
      <c r="T76" s="190">
        <f>SUM(COUNTIF(TBAT301NA,{"",2,3,4,5,6,7,8,9,10,11,12,13,14}&amp;$C76)*{1,2,3,4,5,6,7,8,9,10,11,12,13,14})</f>
        <v>0</v>
      </c>
      <c r="U76" s="190">
        <f>SUM(COUNTIF(TBAT46NA,{"",2,3,4,5,6,7,8,9,10,11,12,13,14}&amp;$C76)*{1,2,3,4,5,6,7,8,9,10,11,12,13,14})</f>
        <v>0</v>
      </c>
      <c r="V76" s="190">
        <f>SUM(COUNTIF(TBAT378NA,{"",2,3,4,5,6,7,8,9,10,11,12,13,14}&amp;$C76)*{1,2,3,4,5,6,7,8,9,10,11,12,13,14})</f>
        <v>0</v>
      </c>
      <c r="W76" s="225">
        <f t="shared" si="3"/>
        <v>0</v>
      </c>
      <c r="X76" s="189"/>
    </row>
    <row r="77" spans="1:28" s="182" customFormat="1" hidden="1">
      <c r="A77" s="168" t="str">
        <f>IF(W77=0,"ẩn",MAX($A$5:$A75)+1)</f>
        <v>ẩn</v>
      </c>
      <c r="B77" s="175" t="s">
        <v>413</v>
      </c>
      <c r="C77" s="188" t="s">
        <v>414</v>
      </c>
      <c r="D77" s="188" t="s">
        <v>412</v>
      </c>
      <c r="E77" s="190">
        <f t="array" ref="E77">SUM(COUNTIF(thaydayTA,{"",2,3,4,5,6,7,8,9,10,11,12,13,14}&amp;$C77)*{1,2,3,4,5,6,7,8,9,10,11,12,13,14})</f>
        <v>0</v>
      </c>
      <c r="F77" s="80">
        <f>SUM(COUNTIF(XDMTA5ABDEN39,{"",2,3,4,5,6,7,8,9,10,11,12,13,14}&amp;$C77)*{1,2,3,4,5,6,7,8,9,10,11,12,13,14})</f>
        <v>0</v>
      </c>
      <c r="G77" s="190">
        <f>SUM(COUNTIF(TA15DEN61,{"",2,3,4,5,6,7,8,9,10,11,12,13,14}&amp;$C77)*{1,2,3,4,5,6,7,8,9,10,11,12,13,14})</f>
        <v>0</v>
      </c>
      <c r="H77" s="190"/>
      <c r="I77" s="190"/>
      <c r="J77" s="190">
        <f>SUM(COUNTIF(xencot,{"",2,3,4,5,6,7,8,9,10,11,12,13,14}&amp;$C77)*{1,2,3,4,5,6,7,8,9,10,11,12,13,14})</f>
        <v>0</v>
      </c>
      <c r="K77" s="190">
        <f>SUM(COUNTIF(TBAT51NA,{"",2,3,4,5,6,7,8,9,10,11,12,13,14}&amp;$C77)*{1,2,3,4,5,6,7,8,9,10,11,12,13,14})</f>
        <v>0</v>
      </c>
      <c r="L77" s="190"/>
      <c r="M77" s="190">
        <f>SUM(COUNTIF(TBAT218NA,{"",2,3,4,5,6,7,8,9,10,11,12,13,14}&amp;$C77)*{1,2,3,4,5,6,7,8,9,10,11,12,13,14})</f>
        <v>0</v>
      </c>
      <c r="N77" s="190">
        <f>SUM(COUNTIF(TBAT22NA,{"",2,3,4,5,6,7,8,9,10,11,12,13,14}&amp;$C77)*{1,2,3,4,5,6,7,8,9,10,11,12,13,14})</f>
        <v>0</v>
      </c>
      <c r="O77" s="190">
        <f>SUM(COUNTIF(TBAT24NA,{"",2,3,4,5,6,7,8,9,10,11,12,13,14}&amp;$C77)*{1,2,3,4,5,6,7,8,9,10,11,12,13,14})</f>
        <v>0</v>
      </c>
      <c r="P77" s="190">
        <f>SUM(COUNTIF(TBAT9NA,{"",2,3,4,5,6,7,8,9,10,11,12,13,14}&amp;$C77)*{1,2,3,4,5,6,7,8,9,10,11,12,13,14})</f>
        <v>0</v>
      </c>
      <c r="Q77" s="190">
        <f>SUM(COUNTIF(TBAT60NA,{"",2,3,4,5,6,7,8,9,10,11,12,13,14}&amp;$C77)*{1,2,3,4,5,6,7,8,9,10,11,12,13,14})</f>
        <v>0</v>
      </c>
      <c r="R77" s="190">
        <f>SUM(COUNTIF(TBAT164NA,{"",2,3,4,5,6,7,8,9,10,11,12,13,14}&amp;$C77)*{1,2,3,4,5,6,7,8,9,10,11,12,13,14})</f>
        <v>0</v>
      </c>
      <c r="S77" s="190">
        <f>SUM(COUNTIF(TBAT52NA,{"",2,3,4,5,6,7,8,9,10,11,12,13,14}&amp;$C77)*{1,2,3,4,5,6,7,8,9,10,11,12,13,14})</f>
        <v>0</v>
      </c>
      <c r="T77" s="190">
        <f>SUM(COUNTIF(TBAT301NA,{"",2,3,4,5,6,7,8,9,10,11,12,13,14}&amp;$C77)*{1,2,3,4,5,6,7,8,9,10,11,12,13,14})</f>
        <v>0</v>
      </c>
      <c r="U77" s="190">
        <f>SUM(COUNTIF(TBAT46NA,{"",2,3,4,5,6,7,8,9,10,11,12,13,14}&amp;$C77)*{1,2,3,4,5,6,7,8,9,10,11,12,13,14})</f>
        <v>0</v>
      </c>
      <c r="V77" s="190">
        <f>SUM(COUNTIF(TBAT378NA,{"",2,3,4,5,6,7,8,9,10,11,12,13,14}&amp;$C77)*{1,2,3,4,5,6,7,8,9,10,11,12,13,14})</f>
        <v>0</v>
      </c>
      <c r="W77" s="225">
        <f t="shared" si="3"/>
        <v>0</v>
      </c>
      <c r="X77" s="189"/>
    </row>
    <row r="78" spans="1:28">
      <c r="A78" s="166" t="s">
        <v>255</v>
      </c>
      <c r="B78" s="167" t="s">
        <v>415</v>
      </c>
      <c r="C78" s="166"/>
      <c r="D78" s="166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576"/>
    </row>
    <row r="79" spans="1:28" ht="17.25" customHeight="1">
      <c r="A79" s="166" t="s">
        <v>255</v>
      </c>
      <c r="B79" s="167" t="s">
        <v>416</v>
      </c>
      <c r="C79" s="166"/>
      <c r="D79" s="166"/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576"/>
    </row>
    <row r="80" spans="1:28" hidden="1">
      <c r="A80" s="168" t="str">
        <f>IF(W80=0,"ẩn",MAX($A$5:$A79)+1)</f>
        <v>ẩn</v>
      </c>
      <c r="B80" s="175" t="s">
        <v>417</v>
      </c>
      <c r="C80" s="176" t="s">
        <v>418</v>
      </c>
      <c r="D80" s="176" t="s">
        <v>0</v>
      </c>
      <c r="E80" s="190">
        <f t="array" ref="E80">SUM(COUNTIF(thaydayTA,{"",2,3,4,5,6,7,8,9,10,11,12,13,14}&amp;$C80)*{1,2,3,4,5,6,7,8,9,10,11,12,13,14})</f>
        <v>0</v>
      </c>
      <c r="F80" s="80">
        <f>SUM(COUNTIF(XDMTA5ABDEN39,{"",2,3,4,5,6,7,8,9,10,11,12,13,14}&amp;$C80)*{1,2,3,4,5,6,7,8,9,10,11,12,13,14})</f>
        <v>0</v>
      </c>
      <c r="G80" s="190">
        <f>SUM(COUNTIF(TA15DEN61,{"",2,3,4,5,6,7,8,9,10,11,12,13,14}&amp;$C80)*{1,2,3,4,5,6,7,8,9,10,11,12,13,14})</f>
        <v>0</v>
      </c>
      <c r="H80" s="190"/>
      <c r="I80" s="190"/>
      <c r="J80" s="190">
        <f>SUM(COUNTIF(xencot,{"",2,3,4,5,6,7,8,9,10,11,12,13,14}&amp;$C80)*{1,2,3,4,5,6,7,8,9,10,11,12,13,14})</f>
        <v>0</v>
      </c>
      <c r="K80" s="190">
        <f>SUM(COUNTIF(TBAT51NA,{"",2,3,4,5,6,7,8,9,10,11,12,13,14}&amp;$C80)*{1,2,3,4,5,6,7,8,9,10,11,12,13,14})</f>
        <v>0</v>
      </c>
      <c r="L80" s="190"/>
      <c r="M80" s="190">
        <f>SUM(COUNTIF(TBAT218NA,{"",2,3,4,5,6,7,8,9,10,11,12,13,14}&amp;$C80)*{1,2,3,4,5,6,7,8,9,10,11,12,13,14})</f>
        <v>0</v>
      </c>
      <c r="N80" s="190">
        <f>SUM(COUNTIF(TBAT22NA,{"",2,3,4,5,6,7,8,9,10,11,12,13,14}&amp;$C80)*{1,2,3,4,5,6,7,8,9,10,11,12,13,14})</f>
        <v>0</v>
      </c>
      <c r="O80" s="190">
        <f>SUM(COUNTIF(TBAT24NA,{"",2,3,4,5,6,7,8,9,10,11,12,13,14}&amp;$C80)*{1,2,3,4,5,6,7,8,9,10,11,12,13,14})</f>
        <v>0</v>
      </c>
      <c r="P80" s="190">
        <f>SUM(COUNTIF(TBAT9NA,{"",2,3,4,5,6,7,8,9,10,11,12,13,14}&amp;$C80)*{1,2,3,4,5,6,7,8,9,10,11,12,13,14})</f>
        <v>0</v>
      </c>
      <c r="Q80" s="190">
        <f>SUM(COUNTIF(TBAT60NA,{"",2,3,4,5,6,7,8,9,10,11,12,13,14}&amp;$C80)*{1,2,3,4,5,6,7,8,9,10,11,12,13,14})</f>
        <v>0</v>
      </c>
      <c r="R80" s="190">
        <f>SUM(COUNTIF(TBAT164NA,{"",2,3,4,5,6,7,8,9,10,11,12,13,14}&amp;$C80)*{1,2,3,4,5,6,7,8,9,10,11,12,13,14})</f>
        <v>0</v>
      </c>
      <c r="S80" s="190">
        <f>SUM(COUNTIF(TBAT52NA,{"",2,3,4,5,6,7,8,9,10,11,12,13,14}&amp;$C80)*{1,2,3,4,5,6,7,8,9,10,11,12,13,14})</f>
        <v>0</v>
      </c>
      <c r="T80" s="190">
        <f>SUM(COUNTIF(TBAT301NA,{"",2,3,4,5,6,7,8,9,10,11,12,13,14}&amp;$C80)*{1,2,3,4,5,6,7,8,9,10,11,12,13,14})</f>
        <v>0</v>
      </c>
      <c r="U80" s="190">
        <f>SUM(COUNTIF(TBAT46NA,{"",2,3,4,5,6,7,8,9,10,11,12,13,14}&amp;$C80)*{1,2,3,4,5,6,7,8,9,10,11,12,13,14})</f>
        <v>0</v>
      </c>
      <c r="V80" s="190">
        <f>SUM(COUNTIF(TBAT378NA,{"",2,3,4,5,6,7,8,9,10,11,12,13,14}&amp;$C80)*{1,2,3,4,5,6,7,8,9,10,11,12,13,14})</f>
        <v>0</v>
      </c>
      <c r="W80" s="225">
        <f t="shared" ref="W80:W109" si="4">+SUM(E80:V80)</f>
        <v>0</v>
      </c>
      <c r="X80" s="176"/>
      <c r="AB80" s="174">
        <v>0</v>
      </c>
    </row>
    <row r="81" spans="1:28" hidden="1">
      <c r="A81" s="168" t="str">
        <f>IF(W81=0,"ẩn",MAX($A$5:$A80)+1)</f>
        <v>ẩn</v>
      </c>
      <c r="B81" s="175" t="s">
        <v>419</v>
      </c>
      <c r="C81" s="176" t="s">
        <v>420</v>
      </c>
      <c r="D81" s="176" t="s">
        <v>0</v>
      </c>
      <c r="E81" s="190">
        <f t="array" ref="E81">SUM(COUNTIF(thaydayTA,{"",2,3,4,5,6,7,8,9,10,11,12,13,14}&amp;$C81)*{1,2,3,4,5,6,7,8,9,10,11,12,13,14})</f>
        <v>0</v>
      </c>
      <c r="F81" s="80">
        <f>SUM(COUNTIF(XDMTA5ABDEN39,{"",2,3,4,5,6,7,8,9,10,11,12,13,14}&amp;$C81)*{1,2,3,4,5,6,7,8,9,10,11,12,13,14})</f>
        <v>0</v>
      </c>
      <c r="G81" s="190">
        <f>SUM(COUNTIF(TA15DEN61,{"",2,3,4,5,6,7,8,9,10,11,12,13,14}&amp;$C81)*{1,2,3,4,5,6,7,8,9,10,11,12,13,14})</f>
        <v>0</v>
      </c>
      <c r="H81" s="190"/>
      <c r="I81" s="190"/>
      <c r="J81" s="190">
        <f>SUM(COUNTIF(xencot,{"",2,3,4,5,6,7,8,9,10,11,12,13,14}&amp;$C81)*{1,2,3,4,5,6,7,8,9,10,11,12,13,14})</f>
        <v>0</v>
      </c>
      <c r="K81" s="190">
        <f>SUM(COUNTIF(TBAT51NA,{"",2,3,4,5,6,7,8,9,10,11,12,13,14}&amp;$C81)*{1,2,3,4,5,6,7,8,9,10,11,12,13,14})</f>
        <v>0</v>
      </c>
      <c r="L81" s="190"/>
      <c r="M81" s="190">
        <f>SUM(COUNTIF(TBAT218NA,{"",2,3,4,5,6,7,8,9,10,11,12,13,14}&amp;$C81)*{1,2,3,4,5,6,7,8,9,10,11,12,13,14})</f>
        <v>0</v>
      </c>
      <c r="N81" s="190">
        <f>SUM(COUNTIF(TBAT22NA,{"",2,3,4,5,6,7,8,9,10,11,12,13,14}&amp;$C81)*{1,2,3,4,5,6,7,8,9,10,11,12,13,14})</f>
        <v>0</v>
      </c>
      <c r="O81" s="190">
        <f>SUM(COUNTIF(TBAT24NA,{"",2,3,4,5,6,7,8,9,10,11,12,13,14}&amp;$C81)*{1,2,3,4,5,6,7,8,9,10,11,12,13,14})</f>
        <v>0</v>
      </c>
      <c r="P81" s="190">
        <f>SUM(COUNTIF(TBAT9NA,{"",2,3,4,5,6,7,8,9,10,11,12,13,14}&amp;$C81)*{1,2,3,4,5,6,7,8,9,10,11,12,13,14})</f>
        <v>0</v>
      </c>
      <c r="Q81" s="190">
        <f>SUM(COUNTIF(TBAT60NA,{"",2,3,4,5,6,7,8,9,10,11,12,13,14}&amp;$C81)*{1,2,3,4,5,6,7,8,9,10,11,12,13,14})</f>
        <v>0</v>
      </c>
      <c r="R81" s="190">
        <f>SUM(COUNTIF(TBAT164NA,{"",2,3,4,5,6,7,8,9,10,11,12,13,14}&amp;$C81)*{1,2,3,4,5,6,7,8,9,10,11,12,13,14})</f>
        <v>0</v>
      </c>
      <c r="S81" s="190">
        <f>SUM(COUNTIF(TBAT52NA,{"",2,3,4,5,6,7,8,9,10,11,12,13,14}&amp;$C81)*{1,2,3,4,5,6,7,8,9,10,11,12,13,14})</f>
        <v>0</v>
      </c>
      <c r="T81" s="190">
        <f>SUM(COUNTIF(TBAT301NA,{"",2,3,4,5,6,7,8,9,10,11,12,13,14}&amp;$C81)*{1,2,3,4,5,6,7,8,9,10,11,12,13,14})</f>
        <v>0</v>
      </c>
      <c r="U81" s="190">
        <f>SUM(COUNTIF(TBAT46NA,{"",2,3,4,5,6,7,8,9,10,11,12,13,14}&amp;$C81)*{1,2,3,4,5,6,7,8,9,10,11,12,13,14})</f>
        <v>0</v>
      </c>
      <c r="V81" s="190">
        <f>SUM(COUNTIF(TBAT378NA,{"",2,3,4,5,6,7,8,9,10,11,12,13,14}&amp;$C81)*{1,2,3,4,5,6,7,8,9,10,11,12,13,14})</f>
        <v>0</v>
      </c>
      <c r="W81" s="225">
        <f t="shared" si="4"/>
        <v>0</v>
      </c>
      <c r="X81" s="176"/>
      <c r="AB81" s="174">
        <v>0</v>
      </c>
    </row>
    <row r="82" spans="1:28" hidden="1">
      <c r="A82" s="168" t="str">
        <f>IF(W82=0,"ẩn",MAX($A$5:$A81)+1)</f>
        <v>ẩn</v>
      </c>
      <c r="B82" s="175" t="s">
        <v>421</v>
      </c>
      <c r="C82" s="176" t="s">
        <v>422</v>
      </c>
      <c r="D82" s="176" t="s">
        <v>0</v>
      </c>
      <c r="E82" s="190">
        <f t="array" ref="E82">SUM(COUNTIF(thaydayTA,{"",2,3,4,5,6,7,8,9,10,11,12,13,14}&amp;$C82)*{1,2,3,4,5,6,7,8,9,10,11,12,13,14})</f>
        <v>0</v>
      </c>
      <c r="F82" s="80">
        <f>SUM(COUNTIF(XDMTA5ABDEN39,{"",2,3,4,5,6,7,8,9,10,11,12,13,14}&amp;$C82)*{1,2,3,4,5,6,7,8,9,10,11,12,13,14})</f>
        <v>0</v>
      </c>
      <c r="G82" s="190">
        <f>SUM(COUNTIF(TA15DEN61,{"",2,3,4,5,6,7,8,9,10,11,12,13,14}&amp;$C82)*{1,2,3,4,5,6,7,8,9,10,11,12,13,14})</f>
        <v>0</v>
      </c>
      <c r="H82" s="190"/>
      <c r="I82" s="190"/>
      <c r="J82" s="190">
        <f>SUM(COUNTIF(xencot,{"",2,3,4,5,6,7,8,9,10,11,12,13,14}&amp;$C82)*{1,2,3,4,5,6,7,8,9,10,11,12,13,14})</f>
        <v>0</v>
      </c>
      <c r="K82" s="190">
        <f>SUM(COUNTIF(TBAT51NA,{"",2,3,4,5,6,7,8,9,10,11,12,13,14}&amp;$C82)*{1,2,3,4,5,6,7,8,9,10,11,12,13,14})</f>
        <v>0</v>
      </c>
      <c r="L82" s="190"/>
      <c r="M82" s="190">
        <f>SUM(COUNTIF(TBAT218NA,{"",2,3,4,5,6,7,8,9,10,11,12,13,14}&amp;$C82)*{1,2,3,4,5,6,7,8,9,10,11,12,13,14})</f>
        <v>0</v>
      </c>
      <c r="N82" s="190">
        <f>SUM(COUNTIF(TBAT22NA,{"",2,3,4,5,6,7,8,9,10,11,12,13,14}&amp;$C82)*{1,2,3,4,5,6,7,8,9,10,11,12,13,14})</f>
        <v>0</v>
      </c>
      <c r="O82" s="190">
        <f>SUM(COUNTIF(TBAT24NA,{"",2,3,4,5,6,7,8,9,10,11,12,13,14}&amp;$C82)*{1,2,3,4,5,6,7,8,9,10,11,12,13,14})</f>
        <v>0</v>
      </c>
      <c r="P82" s="190">
        <f>SUM(COUNTIF(TBAT9NA,{"",2,3,4,5,6,7,8,9,10,11,12,13,14}&amp;$C82)*{1,2,3,4,5,6,7,8,9,10,11,12,13,14})</f>
        <v>0</v>
      </c>
      <c r="Q82" s="190">
        <f>SUM(COUNTIF(TBAT60NA,{"",2,3,4,5,6,7,8,9,10,11,12,13,14}&amp;$C82)*{1,2,3,4,5,6,7,8,9,10,11,12,13,14})</f>
        <v>0</v>
      </c>
      <c r="R82" s="190">
        <f>SUM(COUNTIF(TBAT164NA,{"",2,3,4,5,6,7,8,9,10,11,12,13,14}&amp;$C82)*{1,2,3,4,5,6,7,8,9,10,11,12,13,14})</f>
        <v>0</v>
      </c>
      <c r="S82" s="190">
        <f>SUM(COUNTIF(TBAT52NA,{"",2,3,4,5,6,7,8,9,10,11,12,13,14}&amp;$C82)*{1,2,3,4,5,6,7,8,9,10,11,12,13,14})</f>
        <v>0</v>
      </c>
      <c r="T82" s="190">
        <f>SUM(COUNTIF(TBAT301NA,{"",2,3,4,5,6,7,8,9,10,11,12,13,14}&amp;$C82)*{1,2,3,4,5,6,7,8,9,10,11,12,13,14})</f>
        <v>0</v>
      </c>
      <c r="U82" s="190">
        <f>SUM(COUNTIF(TBAT46NA,{"",2,3,4,5,6,7,8,9,10,11,12,13,14}&amp;$C82)*{1,2,3,4,5,6,7,8,9,10,11,12,13,14})</f>
        <v>0</v>
      </c>
      <c r="V82" s="190">
        <f>SUM(COUNTIF(TBAT378NA,{"",2,3,4,5,6,7,8,9,10,11,12,13,14}&amp;$C82)*{1,2,3,4,5,6,7,8,9,10,11,12,13,14})</f>
        <v>0</v>
      </c>
      <c r="W82" s="225">
        <f t="shared" si="4"/>
        <v>0</v>
      </c>
      <c r="X82" s="176"/>
      <c r="AB82" s="174">
        <v>0</v>
      </c>
    </row>
    <row r="83" spans="1:28" hidden="1">
      <c r="A83" s="168" t="str">
        <f>IF(W83=0,"ẩn",MAX($A$5:$A82)+1)</f>
        <v>ẩn</v>
      </c>
      <c r="B83" s="175" t="s">
        <v>423</v>
      </c>
      <c r="C83" s="176" t="s">
        <v>424</v>
      </c>
      <c r="D83" s="176" t="s">
        <v>0</v>
      </c>
      <c r="E83" s="190">
        <f t="array" ref="E83">SUM(COUNTIF(thaydayTA,{"",2,3,4,5,6,7,8,9,10,11,12,13,14}&amp;$C83)*{1,2,3,4,5,6,7,8,9,10,11,12,13,14})</f>
        <v>0</v>
      </c>
      <c r="F83" s="80">
        <f>SUM(COUNTIF(XDMTA5ABDEN39,{"",2,3,4,5,6,7,8,9,10,11,12,13,14}&amp;$C83)*{1,2,3,4,5,6,7,8,9,10,11,12,13,14})</f>
        <v>0</v>
      </c>
      <c r="G83" s="190">
        <f>SUM(COUNTIF(TA15DEN61,{"",2,3,4,5,6,7,8,9,10,11,12,13,14}&amp;$C83)*{1,2,3,4,5,6,7,8,9,10,11,12,13,14})</f>
        <v>0</v>
      </c>
      <c r="H83" s="190"/>
      <c r="I83" s="190"/>
      <c r="J83" s="190">
        <f>SUM(COUNTIF(xencot,{"",2,3,4,5,6,7,8,9,10,11,12,13,14}&amp;$C83)*{1,2,3,4,5,6,7,8,9,10,11,12,13,14})</f>
        <v>0</v>
      </c>
      <c r="K83" s="190">
        <f>SUM(COUNTIF(TBAT51NA,{"",2,3,4,5,6,7,8,9,10,11,12,13,14}&amp;$C83)*{1,2,3,4,5,6,7,8,9,10,11,12,13,14})</f>
        <v>0</v>
      </c>
      <c r="L83" s="190"/>
      <c r="M83" s="190">
        <f>SUM(COUNTIF(TBAT218NA,{"",2,3,4,5,6,7,8,9,10,11,12,13,14}&amp;$C83)*{1,2,3,4,5,6,7,8,9,10,11,12,13,14})</f>
        <v>0</v>
      </c>
      <c r="N83" s="190">
        <f>SUM(COUNTIF(TBAT22NA,{"",2,3,4,5,6,7,8,9,10,11,12,13,14}&amp;$C83)*{1,2,3,4,5,6,7,8,9,10,11,12,13,14})</f>
        <v>0</v>
      </c>
      <c r="O83" s="190">
        <f>SUM(COUNTIF(TBAT24NA,{"",2,3,4,5,6,7,8,9,10,11,12,13,14}&amp;$C83)*{1,2,3,4,5,6,7,8,9,10,11,12,13,14})</f>
        <v>0</v>
      </c>
      <c r="P83" s="190">
        <f>SUM(COUNTIF(TBAT9NA,{"",2,3,4,5,6,7,8,9,10,11,12,13,14}&amp;$C83)*{1,2,3,4,5,6,7,8,9,10,11,12,13,14})</f>
        <v>0</v>
      </c>
      <c r="Q83" s="190">
        <f>SUM(COUNTIF(TBAT60NA,{"",2,3,4,5,6,7,8,9,10,11,12,13,14}&amp;$C83)*{1,2,3,4,5,6,7,8,9,10,11,12,13,14})</f>
        <v>0</v>
      </c>
      <c r="R83" s="190">
        <f>SUM(COUNTIF(TBAT164NA,{"",2,3,4,5,6,7,8,9,10,11,12,13,14}&amp;$C83)*{1,2,3,4,5,6,7,8,9,10,11,12,13,14})</f>
        <v>0</v>
      </c>
      <c r="S83" s="190">
        <f>SUM(COUNTIF(TBAT52NA,{"",2,3,4,5,6,7,8,9,10,11,12,13,14}&amp;$C83)*{1,2,3,4,5,6,7,8,9,10,11,12,13,14})</f>
        <v>0</v>
      </c>
      <c r="T83" s="190">
        <f>SUM(COUNTIF(TBAT301NA,{"",2,3,4,5,6,7,8,9,10,11,12,13,14}&amp;$C83)*{1,2,3,4,5,6,7,8,9,10,11,12,13,14})</f>
        <v>0</v>
      </c>
      <c r="U83" s="190">
        <f>SUM(COUNTIF(TBAT46NA,{"",2,3,4,5,6,7,8,9,10,11,12,13,14}&amp;$C83)*{1,2,3,4,5,6,7,8,9,10,11,12,13,14})</f>
        <v>0</v>
      </c>
      <c r="V83" s="190">
        <f>SUM(COUNTIF(TBAT378NA,{"",2,3,4,5,6,7,8,9,10,11,12,13,14}&amp;$C83)*{1,2,3,4,5,6,7,8,9,10,11,12,13,14})</f>
        <v>0</v>
      </c>
      <c r="W83" s="225">
        <f t="shared" si="4"/>
        <v>0</v>
      </c>
      <c r="X83" s="176"/>
      <c r="AB83" s="174">
        <v>0</v>
      </c>
    </row>
    <row r="84" spans="1:28">
      <c r="A84" s="168">
        <f>IF(W84=0,"ẩn",MAX($A$5:$A83)+1)</f>
        <v>19</v>
      </c>
      <c r="B84" s="175" t="s">
        <v>425</v>
      </c>
      <c r="C84" s="176" t="s">
        <v>1407</v>
      </c>
      <c r="D84" s="176" t="s">
        <v>0</v>
      </c>
      <c r="E84" s="80">
        <f t="array" ref="E84">SUM(COUNTIF(thaydayTA,{"",2,3,4,5,6,7,8,9,10,11,12,13,14}&amp;$C84)*{1,2,3,4,5,6,7,8,9,10,11,12,13,14})</f>
        <v>1</v>
      </c>
      <c r="F84" s="80">
        <f>SUM(COUNTIF(XDMTA5ABDEN39,{"",2,3,4,5,6,7,8,9,10,11,12,13,14}&amp;$C84)*{1,2,3,4,5,6,7,8,9,10,11,12,13,14})</f>
        <v>0</v>
      </c>
      <c r="G84" s="80">
        <f>SUM(COUNTIF(TA15DEN61,{"",2,3,4,5,6,7,8,9,10,11,12,13,14}&amp;$C84)*{1,2,3,4,5,6,7,8,9,10,11,12,13,14})</f>
        <v>0</v>
      </c>
      <c r="H84" s="80"/>
      <c r="I84" s="80"/>
      <c r="J84" s="80">
        <f>SUM(COUNTIF(xencot,{"",2,3,4,5,6,7,8,9,10,11,12,13,14}&amp;$C84)*{1,2,3,4,5,6,7,8,9,10,11,12,13,14})</f>
        <v>1</v>
      </c>
      <c r="K84" s="80">
        <f>SUM(COUNTIF(TBAT51NA,{"",2,3,4,5,6,7,8,9,10,11,12,13,14}&amp;$C84)*{1,2,3,4,5,6,7,8,9,10,11,12,13,14})</f>
        <v>0</v>
      </c>
      <c r="L84" s="80">
        <f>SUM(COUNTIF(TA63NA,{"",2,3,4,5,6,7,8,9,10,11,12,13,14}&amp;$C84)*{1,2,3,4,5,6,7,8,9,10,11,12,13,14})</f>
        <v>0</v>
      </c>
      <c r="M84" s="80">
        <f>SUM(COUNTIF(TBAT218NA,{"",2,3,4,5,6,7,8,9,10,11,12,13,14}&amp;$C84)*{1,2,3,4,5,6,7,8,9,10,11,12,13,14})</f>
        <v>12</v>
      </c>
      <c r="N84" s="80">
        <f>SUM(COUNTIF(TBAT22NA,{"",2,3,4,5,6,7,8,9,10,11,12,13,14}&amp;$C84)*{1,2,3,4,5,6,7,8,9,10,11,12,13,14})</f>
        <v>12</v>
      </c>
      <c r="O84" s="80">
        <f>SUM(COUNTIF(TBAT24NA,{"",2,3,4,5,6,7,8,9,10,11,12,13,14}&amp;$C84)*{1,2,3,4,5,6,7,8,9,10,11,12,13,14})</f>
        <v>16</v>
      </c>
      <c r="P84" s="80">
        <f>SUM(COUNTIF(TBAT9NA,{"",2,3,4,5,6,7,8,9,10,11,12,13,14}&amp;$C84)*{1,2,3,4,5,6,7,8,9,10,11,12,13,14})</f>
        <v>11</v>
      </c>
      <c r="Q84" s="80">
        <f>SUM(COUNTIF(TBAT60NA,{"",2,3,4,5,6,7,8,9,10,11,12,13,14}&amp;$C84)*{1,2,3,4,5,6,7,8,9,10,11,12,13,14})</f>
        <v>9</v>
      </c>
      <c r="R84" s="80">
        <f>SUM(COUNTIF(TBAT164NA,{"",2,3,4,5,6,7,8,9,10,11,12,13,14}&amp;$C84)*{1,2,3,4,5,6,7,8,9,10,11,12,13,14})</f>
        <v>12</v>
      </c>
      <c r="S84" s="80">
        <f>SUM(COUNTIF(TBAT52NA,{"",2,3,4,5,6,7,8,9,10,11,12,13,14}&amp;$C84)*{1,2,3,4,5,6,7,8,9,10,11,12,13,14})</f>
        <v>10</v>
      </c>
      <c r="T84" s="80">
        <f>SUM(COUNTIF(TBAT301NA,{"",2,3,4,5,6,7,8,9,10,11,12,13,14}&amp;$C84)*{1,2,3,4,5,6,7,8,9,10,11,12,13,14})</f>
        <v>4</v>
      </c>
      <c r="U84" s="80">
        <f>SUM(COUNTIF(TBAT46NA,{"",2,3,4,5,6,7,8,9,10,11,12,13,14}&amp;$C84)*{1,2,3,4,5,6,7,8,9,10,11,12,13,14})</f>
        <v>4</v>
      </c>
      <c r="V84" s="80">
        <f>SUM(COUNTIF(TBAT378NA,{"",2,3,4,5,6,7,8,9,10,11,12,13,14}&amp;$C84)*{1,2,3,4,5,6,7,8,9,10,11,12,13,14})</f>
        <v>0</v>
      </c>
      <c r="W84" s="171">
        <f t="shared" si="4"/>
        <v>92</v>
      </c>
      <c r="X84" s="581"/>
      <c r="AB84" s="174"/>
    </row>
    <row r="85" spans="1:28" hidden="1">
      <c r="A85" s="168" t="str">
        <f>IF(W85=0,"ẩn",MAX($A$5:$A84)+1)</f>
        <v>ẩn</v>
      </c>
      <c r="B85" s="175" t="s">
        <v>426</v>
      </c>
      <c r="C85" s="176" t="s">
        <v>427</v>
      </c>
      <c r="D85" s="176" t="s">
        <v>0</v>
      </c>
      <c r="E85" s="190">
        <f t="array" ref="E85">SUM(COUNTIF(thaydayTA,{"",2,3,4,5,6,7,8,9,10,11,12,13,14}&amp;$C85)*{1,2,3,4,5,6,7,8,9,10,11,12,13,14})</f>
        <v>0</v>
      </c>
      <c r="F85" s="80">
        <f>SUM(COUNTIF(XDMTA5ABDEN39,{"",2,3,4,5,6,7,8,9,10,11,12,13,14}&amp;$C85)*{1,2,3,4,5,6,7,8,9,10,11,12,13,14})</f>
        <v>0</v>
      </c>
      <c r="G85" s="190">
        <f>SUM(COUNTIF(TA15DEN61,{"",2,3,4,5,6,7,8,9,10,11,12,13,14}&amp;$C85)*{1,2,3,4,5,6,7,8,9,10,11,12,13,14})</f>
        <v>0</v>
      </c>
      <c r="H85" s="190"/>
      <c r="I85" s="190"/>
      <c r="J85" s="190">
        <f>SUM(COUNTIF(xencot,{"",2,3,4,5,6,7,8,9,10,11,12,13,14}&amp;$C85)*{1,2,3,4,5,6,7,8,9,10,11,12,13,14})</f>
        <v>0</v>
      </c>
      <c r="K85" s="190">
        <f>SUM(COUNTIF(TBAT51NA,{"",2,3,4,5,6,7,8,9,10,11,12,13,14}&amp;$C85)*{1,2,3,4,5,6,7,8,9,10,11,12,13,14})</f>
        <v>0</v>
      </c>
      <c r="L85" s="190"/>
      <c r="M85" s="190">
        <f>SUM(COUNTIF(TBAT218NA,{"",2,3,4,5,6,7,8,9,10,11,12,13,14}&amp;$C85)*{1,2,3,4,5,6,7,8,9,10,11,12,13,14})</f>
        <v>0</v>
      </c>
      <c r="N85" s="190">
        <f>SUM(COUNTIF(TBAT22NA,{"",2,3,4,5,6,7,8,9,10,11,12,13,14}&amp;$C85)*{1,2,3,4,5,6,7,8,9,10,11,12,13,14})</f>
        <v>0</v>
      </c>
      <c r="O85" s="190">
        <f>SUM(COUNTIF(TBAT24NA,{"",2,3,4,5,6,7,8,9,10,11,12,13,14}&amp;$C85)*{1,2,3,4,5,6,7,8,9,10,11,12,13,14})</f>
        <v>0</v>
      </c>
      <c r="P85" s="190">
        <f>SUM(COUNTIF(TBAT9NA,{"",2,3,4,5,6,7,8,9,10,11,12,13,14}&amp;$C85)*{1,2,3,4,5,6,7,8,9,10,11,12,13,14})</f>
        <v>0</v>
      </c>
      <c r="Q85" s="190">
        <f>SUM(COUNTIF(TBAT60NA,{"",2,3,4,5,6,7,8,9,10,11,12,13,14}&amp;$C85)*{1,2,3,4,5,6,7,8,9,10,11,12,13,14})</f>
        <v>0</v>
      </c>
      <c r="R85" s="190">
        <f>SUM(COUNTIF(TBAT164NA,{"",2,3,4,5,6,7,8,9,10,11,12,13,14}&amp;$C85)*{1,2,3,4,5,6,7,8,9,10,11,12,13,14})</f>
        <v>0</v>
      </c>
      <c r="S85" s="190">
        <f>SUM(COUNTIF(TBAT52NA,{"",2,3,4,5,6,7,8,9,10,11,12,13,14}&amp;$C85)*{1,2,3,4,5,6,7,8,9,10,11,12,13,14})</f>
        <v>0</v>
      </c>
      <c r="T85" s="190">
        <f>SUM(COUNTIF(TBAT301NA,{"",2,3,4,5,6,7,8,9,10,11,12,13,14}&amp;$C85)*{1,2,3,4,5,6,7,8,9,10,11,12,13,14})</f>
        <v>0</v>
      </c>
      <c r="U85" s="190">
        <f>SUM(COUNTIF(TBAT46NA,{"",2,3,4,5,6,7,8,9,10,11,12,13,14}&amp;$C85)*{1,2,3,4,5,6,7,8,9,10,11,12,13,14})</f>
        <v>0</v>
      </c>
      <c r="V85" s="190">
        <f>SUM(COUNTIF(TBAT378NA,{"",2,3,4,5,6,7,8,9,10,11,12,13,14}&amp;$C85)*{1,2,3,4,5,6,7,8,9,10,11,12,13,14})</f>
        <v>0</v>
      </c>
      <c r="W85" s="225">
        <f t="shared" si="4"/>
        <v>0</v>
      </c>
      <c r="X85" s="176"/>
      <c r="AB85" s="174">
        <v>0</v>
      </c>
    </row>
    <row r="86" spans="1:28" hidden="1">
      <c r="A86" s="168" t="str">
        <f>IF(W86=0,"ẩn",MAX($A$5:$A85)+1)</f>
        <v>ẩn</v>
      </c>
      <c r="B86" s="175" t="str">
        <f>+B83&amp;"-thi công thủ công"</f>
        <v>Cột BTLT 12-4,3kN-thi công thủ công</v>
      </c>
      <c r="C86" s="176" t="str">
        <f>+C83&amp;"-TC"</f>
        <v>LT-12-4,3kN-TC</v>
      </c>
      <c r="D86" s="176" t="s">
        <v>0</v>
      </c>
      <c r="E86" s="190">
        <f t="array" ref="E86">SUM(COUNTIF(thaydayTA,{"",2,3,4,5,6,7,8,9,10,11,12,13,14}&amp;$C86)*{1,2,3,4,5,6,7,8,9,10,11,12,13,14})</f>
        <v>0</v>
      </c>
      <c r="F86" s="80">
        <f>SUM(COUNTIF(XDMTA5ABDEN39,{"",2,3,4,5,6,7,8,9,10,11,12,13,14}&amp;$C86)*{1,2,3,4,5,6,7,8,9,10,11,12,13,14})</f>
        <v>0</v>
      </c>
      <c r="G86" s="190">
        <f>SUM(COUNTIF(TA15DEN61,{"",2,3,4,5,6,7,8,9,10,11,12,13,14}&amp;$C86)*{1,2,3,4,5,6,7,8,9,10,11,12,13,14})</f>
        <v>0</v>
      </c>
      <c r="H86" s="190"/>
      <c r="I86" s="190"/>
      <c r="J86" s="190">
        <f>SUM(COUNTIF(xencot,{"",2,3,4,5,6,7,8,9,10,11,12,13,14}&amp;$C86)*{1,2,3,4,5,6,7,8,9,10,11,12,13,14})</f>
        <v>0</v>
      </c>
      <c r="K86" s="190">
        <f>SUM(COUNTIF(TBAT51NA,{"",2,3,4,5,6,7,8,9,10,11,12,13,14}&amp;$C86)*{1,2,3,4,5,6,7,8,9,10,11,12,13,14})</f>
        <v>0</v>
      </c>
      <c r="L86" s="190"/>
      <c r="M86" s="190">
        <f>SUM(COUNTIF(TBAT218NA,{"",2,3,4,5,6,7,8,9,10,11,12,13,14}&amp;$C86)*{1,2,3,4,5,6,7,8,9,10,11,12,13,14})</f>
        <v>0</v>
      </c>
      <c r="N86" s="190">
        <f>SUM(COUNTIF(TBAT22NA,{"",2,3,4,5,6,7,8,9,10,11,12,13,14}&amp;$C86)*{1,2,3,4,5,6,7,8,9,10,11,12,13,14})</f>
        <v>0</v>
      </c>
      <c r="O86" s="190">
        <f>SUM(COUNTIF(TBAT24NA,{"",2,3,4,5,6,7,8,9,10,11,12,13,14}&amp;$C86)*{1,2,3,4,5,6,7,8,9,10,11,12,13,14})</f>
        <v>0</v>
      </c>
      <c r="P86" s="190">
        <f>SUM(COUNTIF(TBAT9NA,{"",2,3,4,5,6,7,8,9,10,11,12,13,14}&amp;$C86)*{1,2,3,4,5,6,7,8,9,10,11,12,13,14})</f>
        <v>0</v>
      </c>
      <c r="Q86" s="190">
        <f>SUM(COUNTIF(TBAT60NA,{"",2,3,4,5,6,7,8,9,10,11,12,13,14}&amp;$C86)*{1,2,3,4,5,6,7,8,9,10,11,12,13,14})</f>
        <v>0</v>
      </c>
      <c r="R86" s="190">
        <f>SUM(COUNTIF(TBAT164NA,{"",2,3,4,5,6,7,8,9,10,11,12,13,14}&amp;$C86)*{1,2,3,4,5,6,7,8,9,10,11,12,13,14})</f>
        <v>0</v>
      </c>
      <c r="S86" s="190">
        <f>SUM(COUNTIF(TBAT52NA,{"",2,3,4,5,6,7,8,9,10,11,12,13,14}&amp;$C86)*{1,2,3,4,5,6,7,8,9,10,11,12,13,14})</f>
        <v>0</v>
      </c>
      <c r="T86" s="190">
        <f>SUM(COUNTIF(TBAT301NA,{"",2,3,4,5,6,7,8,9,10,11,12,13,14}&amp;$C86)*{1,2,3,4,5,6,7,8,9,10,11,12,13,14})</f>
        <v>0</v>
      </c>
      <c r="U86" s="190">
        <f>SUM(COUNTIF(TBAT46NA,{"",2,3,4,5,6,7,8,9,10,11,12,13,14}&amp;$C86)*{1,2,3,4,5,6,7,8,9,10,11,12,13,14})</f>
        <v>0</v>
      </c>
      <c r="V86" s="190">
        <f>SUM(COUNTIF(TBAT378NA,{"",2,3,4,5,6,7,8,9,10,11,12,13,14}&amp;$C86)*{1,2,3,4,5,6,7,8,9,10,11,12,13,14})</f>
        <v>0</v>
      </c>
      <c r="W86" s="225">
        <f t="shared" si="4"/>
        <v>0</v>
      </c>
      <c r="X86" s="176"/>
      <c r="AB86" s="174">
        <v>0</v>
      </c>
    </row>
    <row r="87" spans="1:28">
      <c r="A87" s="168">
        <f>IF(W87=0,"ẩn",MAX($A$5:$A86)+1)</f>
        <v>20</v>
      </c>
      <c r="B87" s="175" t="str">
        <f t="shared" ref="B87:B88" si="5">+B84&amp;"-thi công thủ công"</f>
        <v>Cột BTLT 12-5,4kN-thi công thủ công</v>
      </c>
      <c r="C87" s="176" t="str">
        <f t="shared" ref="C87:C88" si="6">+C84&amp;"-TC"</f>
        <v>PC.I12-5,4-TC</v>
      </c>
      <c r="D87" s="176" t="s">
        <v>0</v>
      </c>
      <c r="E87" s="80">
        <f t="array" ref="E87">SUM(COUNTIF(thaydayTA,{"",2,3,4,5,6,7,8,9,10,11,12,13,14}&amp;$C87)*{1,2,3,4,5,6,7,8,9,10,11,12,13,14})</f>
        <v>16</v>
      </c>
      <c r="F87" s="80">
        <f>SUM(COUNTIF(XDMTA5ABDEN39,{"",2,3,4,5,6,7,8,9,10,11,12,13,14}&amp;$C87)*{1,2,3,4,5,6,7,8,9,10,11,12,13,14})</f>
        <v>0</v>
      </c>
      <c r="G87" s="80">
        <f>SUM(COUNTIF(TA15DEN61,{"",2,3,4,5,6,7,8,9,10,11,12,13,14}&amp;$C87)*{1,2,3,4,5,6,7,8,9,10,11,12,13,14})</f>
        <v>0</v>
      </c>
      <c r="H87" s="80"/>
      <c r="I87" s="80"/>
      <c r="J87" s="80">
        <f>SUM(COUNTIF(xencot,{"",2,3,4,5,6,7,8,9,10,11,12,13,14}&amp;$C87)*{1,2,3,4,5,6,7,8,9,10,11,12,13,14})</f>
        <v>23</v>
      </c>
      <c r="K87" s="80">
        <f>SUM(COUNTIF(TBAT51NA,{"",2,3,4,5,6,7,8,9,10,11,12,13,14}&amp;$C87)*{1,2,3,4,5,6,7,8,9,10,11,12,13,14})</f>
        <v>0</v>
      </c>
      <c r="L87" s="80">
        <f>SUM(COUNTIF(TA63NA,{"",2,3,4,5,6,7,8,9,10,11,12,13,14}&amp;$C87)*{1,2,3,4,5,6,7,8,9,10,11,12,13,14})</f>
        <v>0</v>
      </c>
      <c r="M87" s="80">
        <f>SUM(COUNTIF(TBAT218NA,{"",2,3,4,5,6,7,8,9,10,11,12,13,14}&amp;$C87)*{1,2,3,4,5,6,7,8,9,10,11,12,13,14})</f>
        <v>0</v>
      </c>
      <c r="N87" s="80">
        <f>SUM(COUNTIF(TBAT22NA,{"",2,3,4,5,6,7,8,9,10,11,12,13,14}&amp;$C87)*{1,2,3,4,5,6,7,8,9,10,11,12,13,14})</f>
        <v>0</v>
      </c>
      <c r="O87" s="80">
        <f>SUM(COUNTIF(TBAT24NA,{"",2,3,4,5,6,7,8,9,10,11,12,13,14}&amp;$C87)*{1,2,3,4,5,6,7,8,9,10,11,12,13,14})</f>
        <v>0</v>
      </c>
      <c r="P87" s="80">
        <f>SUM(COUNTIF(TBAT9NA,{"",2,3,4,5,6,7,8,9,10,11,12,13,14}&amp;$C87)*{1,2,3,4,5,6,7,8,9,10,11,12,13,14})</f>
        <v>0</v>
      </c>
      <c r="Q87" s="80">
        <f>SUM(COUNTIF(TBAT60NA,{"",2,3,4,5,6,7,8,9,10,11,12,13,14}&amp;$C87)*{1,2,3,4,5,6,7,8,9,10,11,12,13,14})</f>
        <v>0</v>
      </c>
      <c r="R87" s="80">
        <f>SUM(COUNTIF(TBAT164NA,{"",2,3,4,5,6,7,8,9,10,11,12,13,14}&amp;$C87)*{1,2,3,4,5,6,7,8,9,10,11,12,13,14})</f>
        <v>0</v>
      </c>
      <c r="S87" s="80">
        <f>SUM(COUNTIF(TBAT52NA,{"",2,3,4,5,6,7,8,9,10,11,12,13,14}&amp;$C87)*{1,2,3,4,5,6,7,8,9,10,11,12,13,14})</f>
        <v>0</v>
      </c>
      <c r="T87" s="80">
        <f>SUM(COUNTIF(TBAT301NA,{"",2,3,4,5,6,7,8,9,10,11,12,13,14}&amp;$C87)*{1,2,3,4,5,6,7,8,9,10,11,12,13,14})</f>
        <v>0</v>
      </c>
      <c r="U87" s="80">
        <f>SUM(COUNTIF(TBAT46NA,{"",2,3,4,5,6,7,8,9,10,11,12,13,14}&amp;$C87)*{1,2,3,4,5,6,7,8,9,10,11,12,13,14})</f>
        <v>0</v>
      </c>
      <c r="V87" s="80">
        <f>SUM(COUNTIF(TBAT378NA,{"",2,3,4,5,6,7,8,9,10,11,12,13,14}&amp;$C87)*{1,2,3,4,5,6,7,8,9,10,11,12,13,14})</f>
        <v>0</v>
      </c>
      <c r="W87" s="171">
        <f t="shared" si="4"/>
        <v>39</v>
      </c>
      <c r="X87" s="581"/>
      <c r="AB87" s="174"/>
    </row>
    <row r="88" spans="1:28" hidden="1">
      <c r="A88" s="168" t="str">
        <f>IF(W88=0,"ẩn",MAX($A$5:$A87)+1)</f>
        <v>ẩn</v>
      </c>
      <c r="B88" s="175" t="str">
        <f t="shared" si="5"/>
        <v>Cột BTLT 12-7,2kN-thi công thủ công</v>
      </c>
      <c r="C88" s="176" t="str">
        <f t="shared" si="6"/>
        <v>LT-12-7,2kN-TC</v>
      </c>
      <c r="D88" s="176" t="s">
        <v>0</v>
      </c>
      <c r="E88" s="190">
        <f t="array" ref="E88">SUM(COUNTIF(thaydayTA,{"",2,3,4,5,6,7,8,9,10,11,12,13,14}&amp;$C88)*{1,2,3,4,5,6,7,8,9,10,11,12,13,14})</f>
        <v>0</v>
      </c>
      <c r="F88" s="80">
        <f>SUM(COUNTIF(XDMTA5ABDEN39,{"",2,3,4,5,6,7,8,9,10,11,12,13,14}&amp;$C88)*{1,2,3,4,5,6,7,8,9,10,11,12,13,14})</f>
        <v>0</v>
      </c>
      <c r="G88" s="190">
        <f>SUM(COUNTIF(TA15DEN61,{"",2,3,4,5,6,7,8,9,10,11,12,13,14}&amp;$C88)*{1,2,3,4,5,6,7,8,9,10,11,12,13,14})</f>
        <v>0</v>
      </c>
      <c r="H88" s="190"/>
      <c r="I88" s="190"/>
      <c r="J88" s="190">
        <f>SUM(COUNTIF(xencot,{"",2,3,4,5,6,7,8,9,10,11,12,13,14}&amp;$C88)*{1,2,3,4,5,6,7,8,9,10,11,12,13,14})</f>
        <v>0</v>
      </c>
      <c r="K88" s="190">
        <f>SUM(COUNTIF(TBAT51NA,{"",2,3,4,5,6,7,8,9,10,11,12,13,14}&amp;$C88)*{1,2,3,4,5,6,7,8,9,10,11,12,13,14})</f>
        <v>0</v>
      </c>
      <c r="L88" s="190"/>
      <c r="M88" s="190">
        <f>SUM(COUNTIF(TBAT218NA,{"",2,3,4,5,6,7,8,9,10,11,12,13,14}&amp;$C88)*{1,2,3,4,5,6,7,8,9,10,11,12,13,14})</f>
        <v>0</v>
      </c>
      <c r="N88" s="190">
        <f>SUM(COUNTIF(TBAT22NA,{"",2,3,4,5,6,7,8,9,10,11,12,13,14}&amp;$C88)*{1,2,3,4,5,6,7,8,9,10,11,12,13,14})</f>
        <v>0</v>
      </c>
      <c r="O88" s="190">
        <f>SUM(COUNTIF(TBAT24NA,{"",2,3,4,5,6,7,8,9,10,11,12,13,14}&amp;$C88)*{1,2,3,4,5,6,7,8,9,10,11,12,13,14})</f>
        <v>0</v>
      </c>
      <c r="P88" s="190">
        <f>SUM(COUNTIF(TBAT9NA,{"",2,3,4,5,6,7,8,9,10,11,12,13,14}&amp;$C88)*{1,2,3,4,5,6,7,8,9,10,11,12,13,14})</f>
        <v>0</v>
      </c>
      <c r="Q88" s="190">
        <f>SUM(COUNTIF(TBAT60NA,{"",2,3,4,5,6,7,8,9,10,11,12,13,14}&amp;$C88)*{1,2,3,4,5,6,7,8,9,10,11,12,13,14})</f>
        <v>0</v>
      </c>
      <c r="R88" s="190">
        <f>SUM(COUNTIF(TBAT164NA,{"",2,3,4,5,6,7,8,9,10,11,12,13,14}&amp;$C88)*{1,2,3,4,5,6,7,8,9,10,11,12,13,14})</f>
        <v>0</v>
      </c>
      <c r="S88" s="190">
        <f>SUM(COUNTIF(TBAT52NA,{"",2,3,4,5,6,7,8,9,10,11,12,13,14}&amp;$C88)*{1,2,3,4,5,6,7,8,9,10,11,12,13,14})</f>
        <v>0</v>
      </c>
      <c r="T88" s="190">
        <f>SUM(COUNTIF(TBAT301NA,{"",2,3,4,5,6,7,8,9,10,11,12,13,14}&amp;$C88)*{1,2,3,4,5,6,7,8,9,10,11,12,13,14})</f>
        <v>0</v>
      </c>
      <c r="U88" s="190">
        <f>SUM(COUNTIF(TBAT46NA,{"",2,3,4,5,6,7,8,9,10,11,12,13,14}&amp;$C88)*{1,2,3,4,5,6,7,8,9,10,11,12,13,14})</f>
        <v>0</v>
      </c>
      <c r="V88" s="190">
        <f>SUM(COUNTIF(TBAT378NA,{"",2,3,4,5,6,7,8,9,10,11,12,13,14}&amp;$C88)*{1,2,3,4,5,6,7,8,9,10,11,12,13,14})</f>
        <v>0</v>
      </c>
      <c r="W88" s="225">
        <f t="shared" si="4"/>
        <v>0</v>
      </c>
      <c r="X88" s="176"/>
      <c r="AB88" s="174">
        <v>0</v>
      </c>
    </row>
    <row r="89" spans="1:28" hidden="1">
      <c r="A89" s="168" t="str">
        <f>IF(W89=0,"ẩn",MAX($A$5:$A88)+1)</f>
        <v>ẩn</v>
      </c>
      <c r="B89" s="175" t="s">
        <v>428</v>
      </c>
      <c r="C89" s="176" t="s">
        <v>429</v>
      </c>
      <c r="D89" s="176" t="s">
        <v>0</v>
      </c>
      <c r="E89" s="190">
        <f t="array" ref="E89">SUM(COUNTIF(thaydayTA,{"",2,3,4,5,6,7,8,9,10,11,12,13,14}&amp;$C89)*{1,2,3,4,5,6,7,8,9,10,11,12,13,14})</f>
        <v>0</v>
      </c>
      <c r="F89" s="80">
        <f>SUM(COUNTIF(XDMTA5ABDEN39,{"",2,3,4,5,6,7,8,9,10,11,12,13,14}&amp;$C89)*{1,2,3,4,5,6,7,8,9,10,11,12,13,14})</f>
        <v>0</v>
      </c>
      <c r="G89" s="190">
        <f>SUM(COUNTIF(TA15DEN61,{"",2,3,4,5,6,7,8,9,10,11,12,13,14}&amp;$C89)*{1,2,3,4,5,6,7,8,9,10,11,12,13,14})</f>
        <v>0</v>
      </c>
      <c r="H89" s="190"/>
      <c r="I89" s="190"/>
      <c r="J89" s="190">
        <f>SUM(COUNTIF(xencot,{"",2,3,4,5,6,7,8,9,10,11,12,13,14}&amp;$C89)*{1,2,3,4,5,6,7,8,9,10,11,12,13,14})</f>
        <v>0</v>
      </c>
      <c r="K89" s="190">
        <f>SUM(COUNTIF(TBAT51NA,{"",2,3,4,5,6,7,8,9,10,11,12,13,14}&amp;$C89)*{1,2,3,4,5,6,7,8,9,10,11,12,13,14})</f>
        <v>0</v>
      </c>
      <c r="L89" s="190"/>
      <c r="M89" s="190">
        <f>SUM(COUNTIF(TBAT218NA,{"",2,3,4,5,6,7,8,9,10,11,12,13,14}&amp;$C89)*{1,2,3,4,5,6,7,8,9,10,11,12,13,14})</f>
        <v>0</v>
      </c>
      <c r="N89" s="190">
        <f>SUM(COUNTIF(TBAT22NA,{"",2,3,4,5,6,7,8,9,10,11,12,13,14}&amp;$C89)*{1,2,3,4,5,6,7,8,9,10,11,12,13,14})</f>
        <v>0</v>
      </c>
      <c r="O89" s="190">
        <f>SUM(COUNTIF(TBAT24NA,{"",2,3,4,5,6,7,8,9,10,11,12,13,14}&amp;$C89)*{1,2,3,4,5,6,7,8,9,10,11,12,13,14})</f>
        <v>0</v>
      </c>
      <c r="P89" s="190">
        <f>SUM(COUNTIF(TBAT9NA,{"",2,3,4,5,6,7,8,9,10,11,12,13,14}&amp;$C89)*{1,2,3,4,5,6,7,8,9,10,11,12,13,14})</f>
        <v>0</v>
      </c>
      <c r="Q89" s="190">
        <f>SUM(COUNTIF(TBAT60NA,{"",2,3,4,5,6,7,8,9,10,11,12,13,14}&amp;$C89)*{1,2,3,4,5,6,7,8,9,10,11,12,13,14})</f>
        <v>0</v>
      </c>
      <c r="R89" s="190">
        <f>SUM(COUNTIF(TBAT164NA,{"",2,3,4,5,6,7,8,9,10,11,12,13,14}&amp;$C89)*{1,2,3,4,5,6,7,8,9,10,11,12,13,14})</f>
        <v>0</v>
      </c>
      <c r="S89" s="190">
        <f>SUM(COUNTIF(TBAT52NA,{"",2,3,4,5,6,7,8,9,10,11,12,13,14}&amp;$C89)*{1,2,3,4,5,6,7,8,9,10,11,12,13,14})</f>
        <v>0</v>
      </c>
      <c r="T89" s="190">
        <f>SUM(COUNTIF(TBAT301NA,{"",2,3,4,5,6,7,8,9,10,11,12,13,14}&amp;$C89)*{1,2,3,4,5,6,7,8,9,10,11,12,13,14})</f>
        <v>0</v>
      </c>
      <c r="U89" s="190">
        <f>SUM(COUNTIF(TBAT46NA,{"",2,3,4,5,6,7,8,9,10,11,12,13,14}&amp;$C89)*{1,2,3,4,5,6,7,8,9,10,11,12,13,14})</f>
        <v>0</v>
      </c>
      <c r="V89" s="190">
        <f>SUM(COUNTIF(TBAT378NA,{"",2,3,4,5,6,7,8,9,10,11,12,13,14}&amp;$C89)*{1,2,3,4,5,6,7,8,9,10,11,12,13,14})</f>
        <v>0</v>
      </c>
      <c r="W89" s="225">
        <f t="shared" si="4"/>
        <v>0</v>
      </c>
      <c r="X89" s="176"/>
      <c r="AB89" s="174">
        <v>0</v>
      </c>
    </row>
    <row r="90" spans="1:28">
      <c r="A90" s="168">
        <f>IF(W90=0,"ẩn",MAX($A$5:$A89)+1)</f>
        <v>21</v>
      </c>
      <c r="B90" s="175" t="s">
        <v>430</v>
      </c>
      <c r="C90" s="176" t="s">
        <v>1662</v>
      </c>
      <c r="D90" s="176" t="s">
        <v>0</v>
      </c>
      <c r="E90" s="80">
        <f t="array" ref="E90">SUM(COUNTIF(thaydayTA,{"",2,3,4,5,6,7,8,9,10,11,12,13,14}&amp;$C90)*{1,2,3,4,5,6,7,8,9,10,11,12,13,14})</f>
        <v>0</v>
      </c>
      <c r="F90" s="80">
        <f>SUM(COUNTIF(XDMTA5ABDEN39,{"",2,3,4,5,6,7,8,9,10,11,12,13,14}&amp;$C90)*{1,2,3,4,5,6,7,8,9,10,11,12,13,14})</f>
        <v>10</v>
      </c>
      <c r="G90" s="80">
        <f>SUM(COUNTIF(TA15DEN61,{"",2,3,4,5,6,7,8,9,10,11,12,13,14}&amp;$C90)*{1,2,3,4,5,6,7,8,9,10,11,12,13,14})</f>
        <v>5</v>
      </c>
      <c r="H90" s="80"/>
      <c r="I90" s="80"/>
      <c r="J90" s="80">
        <f>SUM(COUNTIF(xencot,{"",2,3,4,5,6,7,8,9,10,11,12,13,14}&amp;$C90)*{1,2,3,4,5,6,7,8,9,10,11,12,13,14})</f>
        <v>0</v>
      </c>
      <c r="K90" s="80">
        <f>SUM(COUNTIF(TBAT51NA,{"",2,3,4,5,6,7,8,9,10,11,12,13,14}&amp;$C90)*{1,2,3,4,5,6,7,8,9,10,11,12,13,14})</f>
        <v>7</v>
      </c>
      <c r="L90" s="80">
        <f>SUM(COUNTIF(TA63NA,{"",2,3,4,5,6,7,8,9,10,11,12,13,14}&amp;$C90)*{1,2,3,4,5,6,7,8,9,10,11,12,13,14})</f>
        <v>0</v>
      </c>
      <c r="M90" s="80">
        <f>SUM(COUNTIF(TBAT218NA,{"",2,3,4,5,6,7,8,9,10,11,12,13,14}&amp;$C90)*{1,2,3,4,5,6,7,8,9,10,11,12,13,14})</f>
        <v>0</v>
      </c>
      <c r="N90" s="80">
        <f>SUM(COUNTIF(TBAT22NA,{"",2,3,4,5,6,7,8,9,10,11,12,13,14}&amp;$C90)*{1,2,3,4,5,6,7,8,9,10,11,12,13,14})</f>
        <v>0</v>
      </c>
      <c r="O90" s="80">
        <f>SUM(COUNTIF(TBAT24NA,{"",2,3,4,5,6,7,8,9,10,11,12,13,14}&amp;$C90)*{1,2,3,4,5,6,7,8,9,10,11,12,13,14})</f>
        <v>0</v>
      </c>
      <c r="P90" s="80">
        <f>SUM(COUNTIF(TBAT9NA,{"",2,3,4,5,6,7,8,9,10,11,12,13,14}&amp;$C90)*{1,2,3,4,5,6,7,8,9,10,11,12,13,14})</f>
        <v>0</v>
      </c>
      <c r="Q90" s="80">
        <f>SUM(COUNTIF(TBAT60NA,{"",2,3,4,5,6,7,8,9,10,11,12,13,14}&amp;$C90)*{1,2,3,4,5,6,7,8,9,10,11,12,13,14})</f>
        <v>0</v>
      </c>
      <c r="R90" s="80">
        <f>SUM(COUNTIF(TBAT164NA,{"",2,3,4,5,6,7,8,9,10,11,12,13,14}&amp;$C90)*{1,2,3,4,5,6,7,8,9,10,11,12,13,14})</f>
        <v>0</v>
      </c>
      <c r="S90" s="80">
        <f>SUM(COUNTIF(TBAT52NA,{"",2,3,4,5,6,7,8,9,10,11,12,13,14}&amp;$C90)*{1,2,3,4,5,6,7,8,9,10,11,12,13,14})</f>
        <v>0</v>
      </c>
      <c r="T90" s="80">
        <f>SUM(COUNTIF(TBAT301NA,{"",2,3,4,5,6,7,8,9,10,11,12,13,14}&amp;$C90)*{1,2,3,4,5,6,7,8,9,10,11,12,13,14})</f>
        <v>0</v>
      </c>
      <c r="U90" s="80">
        <f>SUM(COUNTIF(TBAT46NA,{"",2,3,4,5,6,7,8,9,10,11,12,13,14}&amp;$C90)*{1,2,3,4,5,6,7,8,9,10,11,12,13,14})</f>
        <v>0</v>
      </c>
      <c r="V90" s="80">
        <f>SUM(COUNTIF(TBAT378NA,{"",2,3,4,5,6,7,8,9,10,11,12,13,14}&amp;$C90)*{1,2,3,4,5,6,7,8,9,10,11,12,13,14})</f>
        <v>9</v>
      </c>
      <c r="W90" s="171">
        <f t="shared" si="4"/>
        <v>31</v>
      </c>
      <c r="X90" s="581"/>
      <c r="AB90" s="174"/>
    </row>
    <row r="91" spans="1:28">
      <c r="A91" s="168">
        <f>IF(W91=0,"ẩn",MAX($A$5:$A90)+1)</f>
        <v>22</v>
      </c>
      <c r="B91" s="175" t="s">
        <v>431</v>
      </c>
      <c r="C91" s="176" t="s">
        <v>2375</v>
      </c>
      <c r="D91" s="176" t="s">
        <v>0</v>
      </c>
      <c r="E91" s="80">
        <f t="array" ref="E91">SUM(COUNTIF(thaydayTA,{"",2,3,4,5,6,7,8,9,10,11,12,13,14}&amp;$C91)*{1,2,3,4,5,6,7,8,9,10,11,12,13,14})</f>
        <v>0</v>
      </c>
      <c r="F91" s="80">
        <f>SUM(COUNTIF(XDMTA5ABDEN39,{"",2,3,4,5,6,7,8,9,10,11,12,13,14}&amp;$C91)*{1,2,3,4,5,6,7,8,9,10,11,12,13,14})</f>
        <v>8</v>
      </c>
      <c r="G91" s="80">
        <f>SUM(COUNTIF(TA15DEN61,{"",2,3,4,5,6,7,8,9,10,11,12,13,14}&amp;$C91)*{1,2,3,4,5,6,7,8,9,10,11,12,13,14})</f>
        <v>6</v>
      </c>
      <c r="H91" s="80"/>
      <c r="I91" s="80"/>
      <c r="J91" s="80">
        <f>SUM(COUNTIF(xencot,{"",2,3,4,5,6,7,8,9,10,11,12,13,14}&amp;$C91)*{1,2,3,4,5,6,7,8,9,10,11,12,13,14})</f>
        <v>0</v>
      </c>
      <c r="K91" s="80">
        <f>SUM(COUNTIF(TBAT51NA,{"",2,3,4,5,6,7,8,9,10,11,12,13,14}&amp;$C91)*{1,2,3,4,5,6,7,8,9,10,11,12,13,14})</f>
        <v>8</v>
      </c>
      <c r="L91" s="80">
        <f>SUM(COUNTIF(TA63NA,{"",2,3,4,5,6,7,8,9,10,11,12,13,14}&amp;$C91)*{1,2,3,4,5,6,7,8,9,10,11,12,13,14})</f>
        <v>2</v>
      </c>
      <c r="M91" s="80">
        <f>SUM(COUNTIF(TBAT218NA,{"",2,3,4,5,6,7,8,9,10,11,12,13,14}&amp;$C91)*{1,2,3,4,5,6,7,8,9,10,11,12,13,14})</f>
        <v>0</v>
      </c>
      <c r="N91" s="80">
        <f>SUM(COUNTIF(TBAT22NA,{"",2,3,4,5,6,7,8,9,10,11,12,13,14}&amp;$C91)*{1,2,3,4,5,6,7,8,9,10,11,12,13,14})</f>
        <v>0</v>
      </c>
      <c r="O91" s="80">
        <f>SUM(COUNTIF(TBAT24NA,{"",2,3,4,5,6,7,8,9,10,11,12,13,14}&amp;$C91)*{1,2,3,4,5,6,7,8,9,10,11,12,13,14})</f>
        <v>0</v>
      </c>
      <c r="P91" s="80">
        <f>SUM(COUNTIF(TBAT9NA,{"",2,3,4,5,6,7,8,9,10,11,12,13,14}&amp;$C91)*{1,2,3,4,5,6,7,8,9,10,11,12,13,14})</f>
        <v>0</v>
      </c>
      <c r="Q91" s="80">
        <f>SUM(COUNTIF(TBAT60NA,{"",2,3,4,5,6,7,8,9,10,11,12,13,14}&amp;$C91)*{1,2,3,4,5,6,7,8,9,10,11,12,13,14})</f>
        <v>0</v>
      </c>
      <c r="R91" s="80">
        <f>SUM(COUNTIF(TBAT164NA,{"",2,3,4,5,6,7,8,9,10,11,12,13,14}&amp;$C91)*{1,2,3,4,5,6,7,8,9,10,11,12,13,14})</f>
        <v>0</v>
      </c>
      <c r="S91" s="80">
        <f>SUM(COUNTIF(TBAT52NA,{"",2,3,4,5,6,7,8,9,10,11,12,13,14}&amp;$C91)*{1,2,3,4,5,6,7,8,9,10,11,12,13,14})</f>
        <v>0</v>
      </c>
      <c r="T91" s="80">
        <f>SUM(COUNTIF(TBAT301NA,{"",2,3,4,5,6,7,8,9,10,11,12,13,14}&amp;$C91)*{1,2,3,4,5,6,7,8,9,10,11,12,13,14})</f>
        <v>0</v>
      </c>
      <c r="U91" s="80">
        <f>SUM(COUNTIF(TBAT46NA,{"",2,3,4,5,6,7,8,9,10,11,12,13,14}&amp;$C91)*{1,2,3,4,5,6,7,8,9,10,11,12,13,14})</f>
        <v>0</v>
      </c>
      <c r="V91" s="80">
        <f>SUM(COUNTIF(TBAT378NA,{"",2,3,4,5,6,7,8,9,10,11,12,13,14}&amp;$C91)*{1,2,3,4,5,6,7,8,9,10,11,12,13,14})</f>
        <v>12</v>
      </c>
      <c r="W91" s="171">
        <f t="shared" si="4"/>
        <v>36</v>
      </c>
      <c r="X91" s="581"/>
      <c r="AB91" s="174"/>
    </row>
    <row r="92" spans="1:28" hidden="1">
      <c r="A92" s="168" t="str">
        <f>IF(W92=0,"ẩn",MAX($A$5:$A91)+1)</f>
        <v>ẩn</v>
      </c>
      <c r="B92" s="175" t="s">
        <v>432</v>
      </c>
      <c r="C92" s="176" t="s">
        <v>433</v>
      </c>
      <c r="D92" s="176" t="s">
        <v>0</v>
      </c>
      <c r="E92" s="190">
        <f t="array" ref="E92">SUM(COUNTIF(thaydayTA,{"",2,3,4,5,6,7,8,9,10,11,12,13,14}&amp;$C92)*{1,2,3,4,5,6,7,8,9,10,11,12,13,14})</f>
        <v>0</v>
      </c>
      <c r="F92" s="80">
        <f>SUM(COUNTIF(XDMTA5ABDEN39,{"",2,3,4,5,6,7,8,9,10,11,12,13,14}&amp;$C92)*{1,2,3,4,5,6,7,8,9,10,11,12,13,14})</f>
        <v>0</v>
      </c>
      <c r="G92" s="190">
        <f>SUM(COUNTIF(TA15DEN61,{"",2,3,4,5,6,7,8,9,10,11,12,13,14}&amp;$C92)*{1,2,3,4,5,6,7,8,9,10,11,12,13,14})</f>
        <v>0</v>
      </c>
      <c r="H92" s="190"/>
      <c r="I92" s="190"/>
      <c r="J92" s="190">
        <f>SUM(COUNTIF(xencot,{"",2,3,4,5,6,7,8,9,10,11,12,13,14}&amp;$C92)*{1,2,3,4,5,6,7,8,9,10,11,12,13,14})</f>
        <v>0</v>
      </c>
      <c r="K92" s="190">
        <f>SUM(COUNTIF(TBAT51NA,{"",2,3,4,5,6,7,8,9,10,11,12,13,14}&amp;$C92)*{1,2,3,4,5,6,7,8,9,10,11,12,13,14})</f>
        <v>0</v>
      </c>
      <c r="L92" s="190"/>
      <c r="M92" s="190">
        <f>SUM(COUNTIF(TBAT218NA,{"",2,3,4,5,6,7,8,9,10,11,12,13,14}&amp;$C92)*{1,2,3,4,5,6,7,8,9,10,11,12,13,14})</f>
        <v>0</v>
      </c>
      <c r="N92" s="190">
        <f>SUM(COUNTIF(TBAT22NA,{"",2,3,4,5,6,7,8,9,10,11,12,13,14}&amp;$C92)*{1,2,3,4,5,6,7,8,9,10,11,12,13,14})</f>
        <v>0</v>
      </c>
      <c r="O92" s="190">
        <f>SUM(COUNTIF(TBAT24NA,{"",2,3,4,5,6,7,8,9,10,11,12,13,14}&amp;$C92)*{1,2,3,4,5,6,7,8,9,10,11,12,13,14})</f>
        <v>0</v>
      </c>
      <c r="P92" s="190">
        <f>SUM(COUNTIF(TBAT9NA,{"",2,3,4,5,6,7,8,9,10,11,12,13,14}&amp;$C92)*{1,2,3,4,5,6,7,8,9,10,11,12,13,14})</f>
        <v>0</v>
      </c>
      <c r="Q92" s="190">
        <f>SUM(COUNTIF(TBAT60NA,{"",2,3,4,5,6,7,8,9,10,11,12,13,14}&amp;$C92)*{1,2,3,4,5,6,7,8,9,10,11,12,13,14})</f>
        <v>0</v>
      </c>
      <c r="R92" s="190">
        <f>SUM(COUNTIF(TBAT164NA,{"",2,3,4,5,6,7,8,9,10,11,12,13,14}&amp;$C92)*{1,2,3,4,5,6,7,8,9,10,11,12,13,14})</f>
        <v>0</v>
      </c>
      <c r="S92" s="190">
        <f>SUM(COUNTIF(TBAT52NA,{"",2,3,4,5,6,7,8,9,10,11,12,13,14}&amp;$C92)*{1,2,3,4,5,6,7,8,9,10,11,12,13,14})</f>
        <v>0</v>
      </c>
      <c r="T92" s="190">
        <f>SUM(COUNTIF(TBAT301NA,{"",2,3,4,5,6,7,8,9,10,11,12,13,14}&amp;$C92)*{1,2,3,4,5,6,7,8,9,10,11,12,13,14})</f>
        <v>0</v>
      </c>
      <c r="U92" s="190">
        <f>SUM(COUNTIF(TBAT46NA,{"",2,3,4,5,6,7,8,9,10,11,12,13,14}&amp;$C92)*{1,2,3,4,5,6,7,8,9,10,11,12,13,14})</f>
        <v>0</v>
      </c>
      <c r="V92" s="190">
        <f>SUM(COUNTIF(TBAT378NA,{"",2,3,4,5,6,7,8,9,10,11,12,13,14}&amp;$C92)*{1,2,3,4,5,6,7,8,9,10,11,12,13,14})</f>
        <v>0</v>
      </c>
      <c r="W92" s="225">
        <f t="shared" si="4"/>
        <v>0</v>
      </c>
      <c r="X92" s="176"/>
    </row>
    <row r="93" spans="1:28" hidden="1">
      <c r="A93" s="168" t="str">
        <f>IF(W93=0,"ẩn",MAX($A$5:$A92)+1)</f>
        <v>ẩn</v>
      </c>
      <c r="B93" s="175" t="str">
        <f t="shared" ref="B93:B95" si="7">+B90&amp;"-thi công thủ công"</f>
        <v>Cột BTLT 14-6,5kN-thi công thủ công</v>
      </c>
      <c r="C93" s="176" t="str">
        <f t="shared" ref="C93:C95" si="8">+C90&amp;"-TC"</f>
        <v>PC.I14-6,5-TC</v>
      </c>
      <c r="D93" s="176" t="s">
        <v>0</v>
      </c>
      <c r="E93" s="190">
        <f t="array" ref="E93">SUM(COUNTIF(thaydayTA,{"",2,3,4,5,6,7,8,9,10,11,12,13,14}&amp;$C93)*{1,2,3,4,5,6,7,8,9,10,11,12,13,14})</f>
        <v>0</v>
      </c>
      <c r="F93" s="80">
        <f>SUM(COUNTIF(XDMTA5ABDEN39,{"",2,3,4,5,6,7,8,9,10,11,12,13,14}&amp;$C93)*{1,2,3,4,5,6,7,8,9,10,11,12,13,14})</f>
        <v>0</v>
      </c>
      <c r="G93" s="190">
        <f>SUM(COUNTIF(TA15DEN61,{"",2,3,4,5,6,7,8,9,10,11,12,13,14}&amp;$C93)*{1,2,3,4,5,6,7,8,9,10,11,12,13,14})</f>
        <v>0</v>
      </c>
      <c r="H93" s="190"/>
      <c r="I93" s="190"/>
      <c r="J93" s="190">
        <f>SUM(COUNTIF(xencot,{"",2,3,4,5,6,7,8,9,10,11,12,13,14}&amp;$C93)*{1,2,3,4,5,6,7,8,9,10,11,12,13,14})</f>
        <v>0</v>
      </c>
      <c r="K93" s="190">
        <f>SUM(COUNTIF(TBAT51NA,{"",2,3,4,5,6,7,8,9,10,11,12,13,14}&amp;$C93)*{1,2,3,4,5,6,7,8,9,10,11,12,13,14})</f>
        <v>0</v>
      </c>
      <c r="L93" s="190"/>
      <c r="M93" s="190">
        <f>SUM(COUNTIF(TBAT218NA,{"",2,3,4,5,6,7,8,9,10,11,12,13,14}&amp;$C93)*{1,2,3,4,5,6,7,8,9,10,11,12,13,14})</f>
        <v>0</v>
      </c>
      <c r="N93" s="190">
        <f>SUM(COUNTIF(TBAT22NA,{"",2,3,4,5,6,7,8,9,10,11,12,13,14}&amp;$C93)*{1,2,3,4,5,6,7,8,9,10,11,12,13,14})</f>
        <v>0</v>
      </c>
      <c r="O93" s="190">
        <f>SUM(COUNTIF(TBAT24NA,{"",2,3,4,5,6,7,8,9,10,11,12,13,14}&amp;$C93)*{1,2,3,4,5,6,7,8,9,10,11,12,13,14})</f>
        <v>0</v>
      </c>
      <c r="P93" s="190">
        <f>SUM(COUNTIF(TBAT9NA,{"",2,3,4,5,6,7,8,9,10,11,12,13,14}&amp;$C93)*{1,2,3,4,5,6,7,8,9,10,11,12,13,14})</f>
        <v>0</v>
      </c>
      <c r="Q93" s="190">
        <f>SUM(COUNTIF(TBAT60NA,{"",2,3,4,5,6,7,8,9,10,11,12,13,14}&amp;$C93)*{1,2,3,4,5,6,7,8,9,10,11,12,13,14})</f>
        <v>0</v>
      </c>
      <c r="R93" s="190">
        <f>SUM(COUNTIF(TBAT164NA,{"",2,3,4,5,6,7,8,9,10,11,12,13,14}&amp;$C93)*{1,2,3,4,5,6,7,8,9,10,11,12,13,14})</f>
        <v>0</v>
      </c>
      <c r="S93" s="190">
        <f>SUM(COUNTIF(TBAT52NA,{"",2,3,4,5,6,7,8,9,10,11,12,13,14}&amp;$C93)*{1,2,3,4,5,6,7,8,9,10,11,12,13,14})</f>
        <v>0</v>
      </c>
      <c r="T93" s="190">
        <f>SUM(COUNTIF(TBAT301NA,{"",2,3,4,5,6,7,8,9,10,11,12,13,14}&amp;$C93)*{1,2,3,4,5,6,7,8,9,10,11,12,13,14})</f>
        <v>0</v>
      </c>
      <c r="U93" s="190">
        <f>SUM(COUNTIF(TBAT46NA,{"",2,3,4,5,6,7,8,9,10,11,12,13,14}&amp;$C93)*{1,2,3,4,5,6,7,8,9,10,11,12,13,14})</f>
        <v>0</v>
      </c>
      <c r="V93" s="190">
        <f>SUM(COUNTIF(TBAT378NA,{"",2,3,4,5,6,7,8,9,10,11,12,13,14}&amp;$C93)*{1,2,3,4,5,6,7,8,9,10,11,12,13,14})</f>
        <v>0</v>
      </c>
      <c r="W93" s="225">
        <f t="shared" si="4"/>
        <v>0</v>
      </c>
      <c r="X93" s="176"/>
    </row>
    <row r="94" spans="1:28" hidden="1">
      <c r="A94" s="168" t="str">
        <f>IF(W94=0,"ẩn",MAX($A$5:$A93)+1)</f>
        <v>ẩn</v>
      </c>
      <c r="B94" s="175" t="str">
        <f t="shared" si="7"/>
        <v>Cột BTLT 14-8,5kN-thi công thủ công</v>
      </c>
      <c r="C94" s="176" t="str">
        <f t="shared" si="8"/>
        <v>PC.I14-8,5-TC</v>
      </c>
      <c r="D94" s="176" t="s">
        <v>0</v>
      </c>
      <c r="E94" s="190">
        <f t="array" ref="E94">SUM(COUNTIF(thaydayTA,{"",2,3,4,5,6,7,8,9,10,11,12,13,14}&amp;$C94)*{1,2,3,4,5,6,7,8,9,10,11,12,13,14})</f>
        <v>0</v>
      </c>
      <c r="F94" s="80">
        <f>SUM(COUNTIF(XDMTA5ABDEN39,{"",2,3,4,5,6,7,8,9,10,11,12,13,14}&amp;$C94)*{1,2,3,4,5,6,7,8,9,10,11,12,13,14})</f>
        <v>0</v>
      </c>
      <c r="G94" s="190">
        <f>SUM(COUNTIF(TA15DEN61,{"",2,3,4,5,6,7,8,9,10,11,12,13,14}&amp;$C94)*{1,2,3,4,5,6,7,8,9,10,11,12,13,14})</f>
        <v>0</v>
      </c>
      <c r="H94" s="190"/>
      <c r="I94" s="190"/>
      <c r="J94" s="190">
        <f>SUM(COUNTIF(xencot,{"",2,3,4,5,6,7,8,9,10,11,12,13,14}&amp;$C94)*{1,2,3,4,5,6,7,8,9,10,11,12,13,14})</f>
        <v>0</v>
      </c>
      <c r="K94" s="190">
        <f>SUM(COUNTIF(TBAT51NA,{"",2,3,4,5,6,7,8,9,10,11,12,13,14}&amp;$C94)*{1,2,3,4,5,6,7,8,9,10,11,12,13,14})</f>
        <v>0</v>
      </c>
      <c r="L94" s="190"/>
      <c r="M94" s="190">
        <f>SUM(COUNTIF(TBAT218NA,{"",2,3,4,5,6,7,8,9,10,11,12,13,14}&amp;$C94)*{1,2,3,4,5,6,7,8,9,10,11,12,13,14})</f>
        <v>0</v>
      </c>
      <c r="N94" s="190">
        <f>SUM(COUNTIF(TBAT22NA,{"",2,3,4,5,6,7,8,9,10,11,12,13,14}&amp;$C94)*{1,2,3,4,5,6,7,8,9,10,11,12,13,14})</f>
        <v>0</v>
      </c>
      <c r="O94" s="190">
        <f>SUM(COUNTIF(TBAT24NA,{"",2,3,4,5,6,7,8,9,10,11,12,13,14}&amp;$C94)*{1,2,3,4,5,6,7,8,9,10,11,12,13,14})</f>
        <v>0</v>
      </c>
      <c r="P94" s="190">
        <f>SUM(COUNTIF(TBAT9NA,{"",2,3,4,5,6,7,8,9,10,11,12,13,14}&amp;$C94)*{1,2,3,4,5,6,7,8,9,10,11,12,13,14})</f>
        <v>0</v>
      </c>
      <c r="Q94" s="190">
        <f>SUM(COUNTIF(TBAT60NA,{"",2,3,4,5,6,7,8,9,10,11,12,13,14}&amp;$C94)*{1,2,3,4,5,6,7,8,9,10,11,12,13,14})</f>
        <v>0</v>
      </c>
      <c r="R94" s="190">
        <f>SUM(COUNTIF(TBAT164NA,{"",2,3,4,5,6,7,8,9,10,11,12,13,14}&amp;$C94)*{1,2,3,4,5,6,7,8,9,10,11,12,13,14})</f>
        <v>0</v>
      </c>
      <c r="S94" s="190">
        <f>SUM(COUNTIF(TBAT52NA,{"",2,3,4,5,6,7,8,9,10,11,12,13,14}&amp;$C94)*{1,2,3,4,5,6,7,8,9,10,11,12,13,14})</f>
        <v>0</v>
      </c>
      <c r="T94" s="190">
        <f>SUM(COUNTIF(TBAT301NA,{"",2,3,4,5,6,7,8,9,10,11,12,13,14}&amp;$C94)*{1,2,3,4,5,6,7,8,9,10,11,12,13,14})</f>
        <v>0</v>
      </c>
      <c r="U94" s="190">
        <f>SUM(COUNTIF(TBAT46NA,{"",2,3,4,5,6,7,8,9,10,11,12,13,14}&amp;$C94)*{1,2,3,4,5,6,7,8,9,10,11,12,13,14})</f>
        <v>0</v>
      </c>
      <c r="V94" s="190">
        <f>SUM(COUNTIF(TBAT378NA,{"",2,3,4,5,6,7,8,9,10,11,12,13,14}&amp;$C94)*{1,2,3,4,5,6,7,8,9,10,11,12,13,14})</f>
        <v>0</v>
      </c>
      <c r="W94" s="225">
        <f t="shared" si="4"/>
        <v>0</v>
      </c>
      <c r="X94" s="176"/>
    </row>
    <row r="95" spans="1:28" hidden="1">
      <c r="A95" s="168" t="str">
        <f>IF(W95=0,"ẩn",MAX($A$5:$A94)+1)</f>
        <v>ẩn</v>
      </c>
      <c r="B95" s="175" t="str">
        <f t="shared" si="7"/>
        <v>Cột BTLT 14-9,2kN-thi công thủ công</v>
      </c>
      <c r="C95" s="176" t="str">
        <f t="shared" si="8"/>
        <v>LT-14-9,2kN-TC</v>
      </c>
      <c r="D95" s="176" t="s">
        <v>0</v>
      </c>
      <c r="E95" s="190">
        <f t="array" ref="E95">SUM(COUNTIF(thaydayTA,{"",2,3,4,5,6,7,8,9,10,11,12,13,14}&amp;$C95)*{1,2,3,4,5,6,7,8,9,10,11,12,13,14})</f>
        <v>0</v>
      </c>
      <c r="F95" s="80">
        <f>SUM(COUNTIF(XDMTA5ABDEN39,{"",2,3,4,5,6,7,8,9,10,11,12,13,14}&amp;$C95)*{1,2,3,4,5,6,7,8,9,10,11,12,13,14})</f>
        <v>0</v>
      </c>
      <c r="G95" s="190">
        <f>SUM(COUNTIF(TA15DEN61,{"",2,3,4,5,6,7,8,9,10,11,12,13,14}&amp;$C95)*{1,2,3,4,5,6,7,8,9,10,11,12,13,14})</f>
        <v>0</v>
      </c>
      <c r="H95" s="190"/>
      <c r="I95" s="190"/>
      <c r="J95" s="190">
        <f>SUM(COUNTIF(xencot,{"",2,3,4,5,6,7,8,9,10,11,12,13,14}&amp;$C95)*{1,2,3,4,5,6,7,8,9,10,11,12,13,14})</f>
        <v>0</v>
      </c>
      <c r="K95" s="190">
        <f>SUM(COUNTIF(TBAT51NA,{"",2,3,4,5,6,7,8,9,10,11,12,13,14}&amp;$C95)*{1,2,3,4,5,6,7,8,9,10,11,12,13,14})</f>
        <v>0</v>
      </c>
      <c r="L95" s="190"/>
      <c r="M95" s="190">
        <f>SUM(COUNTIF(TBAT218NA,{"",2,3,4,5,6,7,8,9,10,11,12,13,14}&amp;$C95)*{1,2,3,4,5,6,7,8,9,10,11,12,13,14})</f>
        <v>0</v>
      </c>
      <c r="N95" s="190">
        <f>SUM(COUNTIF(TBAT22NA,{"",2,3,4,5,6,7,8,9,10,11,12,13,14}&amp;$C95)*{1,2,3,4,5,6,7,8,9,10,11,12,13,14})</f>
        <v>0</v>
      </c>
      <c r="O95" s="190">
        <f>SUM(COUNTIF(TBAT24NA,{"",2,3,4,5,6,7,8,9,10,11,12,13,14}&amp;$C95)*{1,2,3,4,5,6,7,8,9,10,11,12,13,14})</f>
        <v>0</v>
      </c>
      <c r="P95" s="190">
        <f>SUM(COUNTIF(TBAT9NA,{"",2,3,4,5,6,7,8,9,10,11,12,13,14}&amp;$C95)*{1,2,3,4,5,6,7,8,9,10,11,12,13,14})</f>
        <v>0</v>
      </c>
      <c r="Q95" s="190">
        <f>SUM(COUNTIF(TBAT60NA,{"",2,3,4,5,6,7,8,9,10,11,12,13,14}&amp;$C95)*{1,2,3,4,5,6,7,8,9,10,11,12,13,14})</f>
        <v>0</v>
      </c>
      <c r="R95" s="190">
        <f>SUM(COUNTIF(TBAT164NA,{"",2,3,4,5,6,7,8,9,10,11,12,13,14}&amp;$C95)*{1,2,3,4,5,6,7,8,9,10,11,12,13,14})</f>
        <v>0</v>
      </c>
      <c r="S95" s="190">
        <f>SUM(COUNTIF(TBAT52NA,{"",2,3,4,5,6,7,8,9,10,11,12,13,14}&amp;$C95)*{1,2,3,4,5,6,7,8,9,10,11,12,13,14})</f>
        <v>0</v>
      </c>
      <c r="T95" s="190">
        <f>SUM(COUNTIF(TBAT301NA,{"",2,3,4,5,6,7,8,9,10,11,12,13,14}&amp;$C95)*{1,2,3,4,5,6,7,8,9,10,11,12,13,14})</f>
        <v>0</v>
      </c>
      <c r="U95" s="190">
        <f>SUM(COUNTIF(TBAT46NA,{"",2,3,4,5,6,7,8,9,10,11,12,13,14}&amp;$C95)*{1,2,3,4,5,6,7,8,9,10,11,12,13,14})</f>
        <v>0</v>
      </c>
      <c r="V95" s="190">
        <f>SUM(COUNTIF(TBAT378NA,{"",2,3,4,5,6,7,8,9,10,11,12,13,14}&amp;$C95)*{1,2,3,4,5,6,7,8,9,10,11,12,13,14})</f>
        <v>0</v>
      </c>
      <c r="W95" s="225">
        <f t="shared" si="4"/>
        <v>0</v>
      </c>
      <c r="X95" s="176"/>
    </row>
    <row r="96" spans="1:28" hidden="1">
      <c r="A96" s="168" t="str">
        <f>IF(W96=0,"ẩn",MAX($A$5:$A95)+1)</f>
        <v>ẩn</v>
      </c>
      <c r="B96" s="175" t="s">
        <v>434</v>
      </c>
      <c r="C96" s="176" t="s">
        <v>435</v>
      </c>
      <c r="D96" s="176" t="s">
        <v>0</v>
      </c>
      <c r="E96" s="190">
        <f t="array" ref="E96">SUM(COUNTIF(thaydayTA,{"",2,3,4,5,6,7,8,9,10,11,12,13,14}&amp;$C96)*{1,2,3,4,5,6,7,8,9,10,11,12,13,14})</f>
        <v>0</v>
      </c>
      <c r="F96" s="80">
        <f>SUM(COUNTIF(XDMTA5ABDEN39,{"",2,3,4,5,6,7,8,9,10,11,12,13,14}&amp;$C96)*{1,2,3,4,5,6,7,8,9,10,11,12,13,14})</f>
        <v>0</v>
      </c>
      <c r="G96" s="190">
        <f>SUM(COUNTIF(TA15DEN61,{"",2,3,4,5,6,7,8,9,10,11,12,13,14}&amp;$C96)*{1,2,3,4,5,6,7,8,9,10,11,12,13,14})</f>
        <v>0</v>
      </c>
      <c r="H96" s="190"/>
      <c r="I96" s="190"/>
      <c r="J96" s="190">
        <f>SUM(COUNTIF(xencot,{"",2,3,4,5,6,7,8,9,10,11,12,13,14}&amp;$C96)*{1,2,3,4,5,6,7,8,9,10,11,12,13,14})</f>
        <v>0</v>
      </c>
      <c r="K96" s="190">
        <f>SUM(COUNTIF(TBAT51NA,{"",2,3,4,5,6,7,8,9,10,11,12,13,14}&amp;$C96)*{1,2,3,4,5,6,7,8,9,10,11,12,13,14})</f>
        <v>0</v>
      </c>
      <c r="L96" s="190"/>
      <c r="M96" s="190">
        <f>SUM(COUNTIF(TBAT218NA,{"",2,3,4,5,6,7,8,9,10,11,12,13,14}&amp;$C96)*{1,2,3,4,5,6,7,8,9,10,11,12,13,14})</f>
        <v>0</v>
      </c>
      <c r="N96" s="190">
        <f>SUM(COUNTIF(TBAT22NA,{"",2,3,4,5,6,7,8,9,10,11,12,13,14}&amp;$C96)*{1,2,3,4,5,6,7,8,9,10,11,12,13,14})</f>
        <v>0</v>
      </c>
      <c r="O96" s="190">
        <f>SUM(COUNTIF(TBAT24NA,{"",2,3,4,5,6,7,8,9,10,11,12,13,14}&amp;$C96)*{1,2,3,4,5,6,7,8,9,10,11,12,13,14})</f>
        <v>0</v>
      </c>
      <c r="P96" s="190">
        <f>SUM(COUNTIF(TBAT9NA,{"",2,3,4,5,6,7,8,9,10,11,12,13,14}&amp;$C96)*{1,2,3,4,5,6,7,8,9,10,11,12,13,14})</f>
        <v>0</v>
      </c>
      <c r="Q96" s="190">
        <f>SUM(COUNTIF(TBAT60NA,{"",2,3,4,5,6,7,8,9,10,11,12,13,14}&amp;$C96)*{1,2,3,4,5,6,7,8,9,10,11,12,13,14})</f>
        <v>0</v>
      </c>
      <c r="R96" s="190">
        <f>SUM(COUNTIF(TBAT164NA,{"",2,3,4,5,6,7,8,9,10,11,12,13,14}&amp;$C96)*{1,2,3,4,5,6,7,8,9,10,11,12,13,14})</f>
        <v>0</v>
      </c>
      <c r="S96" s="190">
        <f>SUM(COUNTIF(TBAT52NA,{"",2,3,4,5,6,7,8,9,10,11,12,13,14}&amp;$C96)*{1,2,3,4,5,6,7,8,9,10,11,12,13,14})</f>
        <v>0</v>
      </c>
      <c r="T96" s="190">
        <f>SUM(COUNTIF(TBAT301NA,{"",2,3,4,5,6,7,8,9,10,11,12,13,14}&amp;$C96)*{1,2,3,4,5,6,7,8,9,10,11,12,13,14})</f>
        <v>0</v>
      </c>
      <c r="U96" s="190">
        <f>SUM(COUNTIF(TBAT46NA,{"",2,3,4,5,6,7,8,9,10,11,12,13,14}&amp;$C96)*{1,2,3,4,5,6,7,8,9,10,11,12,13,14})</f>
        <v>0</v>
      </c>
      <c r="V96" s="190">
        <f>SUM(COUNTIF(TBAT378NA,{"",2,3,4,5,6,7,8,9,10,11,12,13,14}&amp;$C96)*{1,2,3,4,5,6,7,8,9,10,11,12,13,14})</f>
        <v>0</v>
      </c>
      <c r="W96" s="225">
        <f t="shared" si="4"/>
        <v>0</v>
      </c>
      <c r="X96" s="176"/>
    </row>
    <row r="97" spans="1:24" hidden="1">
      <c r="A97" s="168" t="str">
        <f>IF(W97=0,"ẩn",MAX($A$5:$A96)+1)</f>
        <v>ẩn</v>
      </c>
      <c r="B97" s="175" t="s">
        <v>436</v>
      </c>
      <c r="C97" s="176" t="s">
        <v>437</v>
      </c>
      <c r="D97" s="176" t="s">
        <v>0</v>
      </c>
      <c r="E97" s="190">
        <f t="array" ref="E97">SUM(COUNTIF(thaydayTA,{"",2,3,4,5,6,7,8,9,10,11,12,13,14}&amp;$C97)*{1,2,3,4,5,6,7,8,9,10,11,12,13,14})</f>
        <v>0</v>
      </c>
      <c r="F97" s="80">
        <f>SUM(COUNTIF(XDMTA5ABDEN39,{"",2,3,4,5,6,7,8,9,10,11,12,13,14}&amp;$C97)*{1,2,3,4,5,6,7,8,9,10,11,12,13,14})</f>
        <v>0</v>
      </c>
      <c r="G97" s="190">
        <f>SUM(COUNTIF(TA15DEN61,{"",2,3,4,5,6,7,8,9,10,11,12,13,14}&amp;$C97)*{1,2,3,4,5,6,7,8,9,10,11,12,13,14})</f>
        <v>0</v>
      </c>
      <c r="H97" s="190"/>
      <c r="I97" s="190"/>
      <c r="J97" s="190">
        <f>SUM(COUNTIF(xencot,{"",2,3,4,5,6,7,8,9,10,11,12,13,14}&amp;$C97)*{1,2,3,4,5,6,7,8,9,10,11,12,13,14})</f>
        <v>0</v>
      </c>
      <c r="K97" s="190">
        <f>SUM(COUNTIF(TBAT51NA,{"",2,3,4,5,6,7,8,9,10,11,12,13,14}&amp;$C97)*{1,2,3,4,5,6,7,8,9,10,11,12,13,14})</f>
        <v>0</v>
      </c>
      <c r="L97" s="190"/>
      <c r="M97" s="190">
        <f>SUM(COUNTIF(TBAT218NA,{"",2,3,4,5,6,7,8,9,10,11,12,13,14}&amp;$C97)*{1,2,3,4,5,6,7,8,9,10,11,12,13,14})</f>
        <v>0</v>
      </c>
      <c r="N97" s="190">
        <f>SUM(COUNTIF(TBAT22NA,{"",2,3,4,5,6,7,8,9,10,11,12,13,14}&amp;$C97)*{1,2,3,4,5,6,7,8,9,10,11,12,13,14})</f>
        <v>0</v>
      </c>
      <c r="O97" s="190">
        <f>SUM(COUNTIF(TBAT24NA,{"",2,3,4,5,6,7,8,9,10,11,12,13,14}&amp;$C97)*{1,2,3,4,5,6,7,8,9,10,11,12,13,14})</f>
        <v>0</v>
      </c>
      <c r="P97" s="190">
        <f>SUM(COUNTIF(TBAT9NA,{"",2,3,4,5,6,7,8,9,10,11,12,13,14}&amp;$C97)*{1,2,3,4,5,6,7,8,9,10,11,12,13,14})</f>
        <v>0</v>
      </c>
      <c r="Q97" s="190">
        <f>SUM(COUNTIF(TBAT60NA,{"",2,3,4,5,6,7,8,9,10,11,12,13,14}&amp;$C97)*{1,2,3,4,5,6,7,8,9,10,11,12,13,14})</f>
        <v>0</v>
      </c>
      <c r="R97" s="190">
        <f>SUM(COUNTIF(TBAT164NA,{"",2,3,4,5,6,7,8,9,10,11,12,13,14}&amp;$C97)*{1,2,3,4,5,6,7,8,9,10,11,12,13,14})</f>
        <v>0</v>
      </c>
      <c r="S97" s="190">
        <f>SUM(COUNTIF(TBAT52NA,{"",2,3,4,5,6,7,8,9,10,11,12,13,14}&amp;$C97)*{1,2,3,4,5,6,7,8,9,10,11,12,13,14})</f>
        <v>0</v>
      </c>
      <c r="T97" s="190">
        <f>SUM(COUNTIF(TBAT301NA,{"",2,3,4,5,6,7,8,9,10,11,12,13,14}&amp;$C97)*{1,2,3,4,5,6,7,8,9,10,11,12,13,14})</f>
        <v>0</v>
      </c>
      <c r="U97" s="190">
        <f>SUM(COUNTIF(TBAT46NA,{"",2,3,4,5,6,7,8,9,10,11,12,13,14}&amp;$C97)*{1,2,3,4,5,6,7,8,9,10,11,12,13,14})</f>
        <v>0</v>
      </c>
      <c r="V97" s="190">
        <f>SUM(COUNTIF(TBAT378NA,{"",2,3,4,5,6,7,8,9,10,11,12,13,14}&amp;$C97)*{1,2,3,4,5,6,7,8,9,10,11,12,13,14})</f>
        <v>0</v>
      </c>
      <c r="W97" s="225">
        <f t="shared" si="4"/>
        <v>0</v>
      </c>
      <c r="X97" s="176"/>
    </row>
    <row r="98" spans="1:24" hidden="1">
      <c r="A98" s="168" t="str">
        <f>IF(W98=0,"ẩn",MAX($A$5:$A97)+1)</f>
        <v>ẩn</v>
      </c>
      <c r="B98" s="175" t="s">
        <v>438</v>
      </c>
      <c r="C98" s="176" t="s">
        <v>439</v>
      </c>
      <c r="D98" s="176" t="s">
        <v>0</v>
      </c>
      <c r="E98" s="190">
        <f t="array" ref="E98">SUM(COUNTIF(thaydayTA,{"",2,3,4,5,6,7,8,9,10,11,12,13,14}&amp;$C98)*{1,2,3,4,5,6,7,8,9,10,11,12,13,14})</f>
        <v>0</v>
      </c>
      <c r="F98" s="80">
        <f>SUM(COUNTIF(XDMTA5ABDEN39,{"",2,3,4,5,6,7,8,9,10,11,12,13,14}&amp;$C98)*{1,2,3,4,5,6,7,8,9,10,11,12,13,14})</f>
        <v>0</v>
      </c>
      <c r="G98" s="190">
        <f>SUM(COUNTIF(TA15DEN61,{"",2,3,4,5,6,7,8,9,10,11,12,13,14}&amp;$C98)*{1,2,3,4,5,6,7,8,9,10,11,12,13,14})</f>
        <v>0</v>
      </c>
      <c r="H98" s="190"/>
      <c r="I98" s="190"/>
      <c r="J98" s="190">
        <f>SUM(COUNTIF(xencot,{"",2,3,4,5,6,7,8,9,10,11,12,13,14}&amp;$C98)*{1,2,3,4,5,6,7,8,9,10,11,12,13,14})</f>
        <v>0</v>
      </c>
      <c r="K98" s="190">
        <f>SUM(COUNTIF(TBAT51NA,{"",2,3,4,5,6,7,8,9,10,11,12,13,14}&amp;$C98)*{1,2,3,4,5,6,7,8,9,10,11,12,13,14})</f>
        <v>0</v>
      </c>
      <c r="L98" s="190"/>
      <c r="M98" s="190">
        <f>SUM(COUNTIF(TBAT218NA,{"",2,3,4,5,6,7,8,9,10,11,12,13,14}&amp;$C98)*{1,2,3,4,5,6,7,8,9,10,11,12,13,14})</f>
        <v>0</v>
      </c>
      <c r="N98" s="190">
        <f>SUM(COUNTIF(TBAT22NA,{"",2,3,4,5,6,7,8,9,10,11,12,13,14}&amp;$C98)*{1,2,3,4,5,6,7,8,9,10,11,12,13,14})</f>
        <v>0</v>
      </c>
      <c r="O98" s="190">
        <f>SUM(COUNTIF(TBAT24NA,{"",2,3,4,5,6,7,8,9,10,11,12,13,14}&amp;$C98)*{1,2,3,4,5,6,7,8,9,10,11,12,13,14})</f>
        <v>0</v>
      </c>
      <c r="P98" s="190">
        <f>SUM(COUNTIF(TBAT9NA,{"",2,3,4,5,6,7,8,9,10,11,12,13,14}&amp;$C98)*{1,2,3,4,5,6,7,8,9,10,11,12,13,14})</f>
        <v>0</v>
      </c>
      <c r="Q98" s="190">
        <f>SUM(COUNTIF(TBAT60NA,{"",2,3,4,5,6,7,8,9,10,11,12,13,14}&amp;$C98)*{1,2,3,4,5,6,7,8,9,10,11,12,13,14})</f>
        <v>0</v>
      </c>
      <c r="R98" s="190">
        <f>SUM(COUNTIF(TBAT164NA,{"",2,3,4,5,6,7,8,9,10,11,12,13,14}&amp;$C98)*{1,2,3,4,5,6,7,8,9,10,11,12,13,14})</f>
        <v>0</v>
      </c>
      <c r="S98" s="190">
        <f>SUM(COUNTIF(TBAT52NA,{"",2,3,4,5,6,7,8,9,10,11,12,13,14}&amp;$C98)*{1,2,3,4,5,6,7,8,9,10,11,12,13,14})</f>
        <v>0</v>
      </c>
      <c r="T98" s="190">
        <f>SUM(COUNTIF(TBAT301NA,{"",2,3,4,5,6,7,8,9,10,11,12,13,14}&amp;$C98)*{1,2,3,4,5,6,7,8,9,10,11,12,13,14})</f>
        <v>0</v>
      </c>
      <c r="U98" s="190">
        <f>SUM(COUNTIF(TBAT46NA,{"",2,3,4,5,6,7,8,9,10,11,12,13,14}&amp;$C98)*{1,2,3,4,5,6,7,8,9,10,11,12,13,14})</f>
        <v>0</v>
      </c>
      <c r="V98" s="190">
        <f>SUM(COUNTIF(TBAT378NA,{"",2,3,4,5,6,7,8,9,10,11,12,13,14}&amp;$C98)*{1,2,3,4,5,6,7,8,9,10,11,12,13,14})</f>
        <v>0</v>
      </c>
      <c r="W98" s="225">
        <f t="shared" si="4"/>
        <v>0</v>
      </c>
      <c r="X98" s="176"/>
    </row>
    <row r="99" spans="1:24" hidden="1">
      <c r="A99" s="168" t="str">
        <f>IF(W99=0,"ẩn",MAX($A$5:$A98)+1)</f>
        <v>ẩn</v>
      </c>
      <c r="B99" s="175" t="s">
        <v>440</v>
      </c>
      <c r="C99" s="176" t="s">
        <v>441</v>
      </c>
      <c r="D99" s="176" t="s">
        <v>0</v>
      </c>
      <c r="E99" s="190">
        <f t="array" ref="E99">SUM(COUNTIF(thaydayTA,{"",2,3,4,5,6,7,8,9,10,11,12,13,14}&amp;$C99)*{1,2,3,4,5,6,7,8,9,10,11,12,13,14})</f>
        <v>0</v>
      </c>
      <c r="F99" s="80">
        <f>SUM(COUNTIF(XDMTA5ABDEN39,{"",2,3,4,5,6,7,8,9,10,11,12,13,14}&amp;$C99)*{1,2,3,4,5,6,7,8,9,10,11,12,13,14})</f>
        <v>0</v>
      </c>
      <c r="G99" s="190">
        <f>SUM(COUNTIF(TA15DEN61,{"",2,3,4,5,6,7,8,9,10,11,12,13,14}&amp;$C99)*{1,2,3,4,5,6,7,8,9,10,11,12,13,14})</f>
        <v>0</v>
      </c>
      <c r="H99" s="190"/>
      <c r="I99" s="190"/>
      <c r="J99" s="190">
        <f>SUM(COUNTIF(xencot,{"",2,3,4,5,6,7,8,9,10,11,12,13,14}&amp;$C99)*{1,2,3,4,5,6,7,8,9,10,11,12,13,14})</f>
        <v>0</v>
      </c>
      <c r="K99" s="190">
        <f>SUM(COUNTIF(TBAT51NA,{"",2,3,4,5,6,7,8,9,10,11,12,13,14}&amp;$C99)*{1,2,3,4,5,6,7,8,9,10,11,12,13,14})</f>
        <v>0</v>
      </c>
      <c r="L99" s="190"/>
      <c r="M99" s="190">
        <f>SUM(COUNTIF(TBAT218NA,{"",2,3,4,5,6,7,8,9,10,11,12,13,14}&amp;$C99)*{1,2,3,4,5,6,7,8,9,10,11,12,13,14})</f>
        <v>0</v>
      </c>
      <c r="N99" s="190">
        <f>SUM(COUNTIF(TBAT22NA,{"",2,3,4,5,6,7,8,9,10,11,12,13,14}&amp;$C99)*{1,2,3,4,5,6,7,8,9,10,11,12,13,14})</f>
        <v>0</v>
      </c>
      <c r="O99" s="190">
        <f>SUM(COUNTIF(TBAT24NA,{"",2,3,4,5,6,7,8,9,10,11,12,13,14}&amp;$C99)*{1,2,3,4,5,6,7,8,9,10,11,12,13,14})</f>
        <v>0</v>
      </c>
      <c r="P99" s="190">
        <f>SUM(COUNTIF(TBAT9NA,{"",2,3,4,5,6,7,8,9,10,11,12,13,14}&amp;$C99)*{1,2,3,4,5,6,7,8,9,10,11,12,13,14})</f>
        <v>0</v>
      </c>
      <c r="Q99" s="190">
        <f>SUM(COUNTIF(TBAT60NA,{"",2,3,4,5,6,7,8,9,10,11,12,13,14}&amp;$C99)*{1,2,3,4,5,6,7,8,9,10,11,12,13,14})</f>
        <v>0</v>
      </c>
      <c r="R99" s="190">
        <f>SUM(COUNTIF(TBAT164NA,{"",2,3,4,5,6,7,8,9,10,11,12,13,14}&amp;$C99)*{1,2,3,4,5,6,7,8,9,10,11,12,13,14})</f>
        <v>0</v>
      </c>
      <c r="S99" s="190">
        <f>SUM(COUNTIF(TBAT52NA,{"",2,3,4,5,6,7,8,9,10,11,12,13,14}&amp;$C99)*{1,2,3,4,5,6,7,8,9,10,11,12,13,14})</f>
        <v>0</v>
      </c>
      <c r="T99" s="190">
        <f>SUM(COUNTIF(TBAT301NA,{"",2,3,4,5,6,7,8,9,10,11,12,13,14}&amp;$C99)*{1,2,3,4,5,6,7,8,9,10,11,12,13,14})</f>
        <v>0</v>
      </c>
      <c r="U99" s="190">
        <f>SUM(COUNTIF(TBAT46NA,{"",2,3,4,5,6,7,8,9,10,11,12,13,14}&amp;$C99)*{1,2,3,4,5,6,7,8,9,10,11,12,13,14})</f>
        <v>0</v>
      </c>
      <c r="V99" s="190">
        <f>SUM(COUNTIF(TBAT378NA,{"",2,3,4,5,6,7,8,9,10,11,12,13,14}&amp;$C99)*{1,2,3,4,5,6,7,8,9,10,11,12,13,14})</f>
        <v>0</v>
      </c>
      <c r="W99" s="225">
        <f t="shared" si="4"/>
        <v>0</v>
      </c>
      <c r="X99" s="176"/>
    </row>
    <row r="100" spans="1:24">
      <c r="A100" s="168">
        <f>IF(W100=0,"ẩn",MAX($A$5:$A99)+1)</f>
        <v>23</v>
      </c>
      <c r="B100" s="175" t="s">
        <v>2579</v>
      </c>
      <c r="C100" s="176" t="s">
        <v>2578</v>
      </c>
      <c r="D100" s="176" t="s">
        <v>0</v>
      </c>
      <c r="E100" s="190">
        <f t="array" ref="E100">SUM(COUNTIF(thaydayTA,{"",2,3,4,5,6,7,8,9,10,11,12,13,14}&amp;$C100)*{1,2,3,4,5,6,7,8,9,10,11,12,13,14})</f>
        <v>2</v>
      </c>
      <c r="F100" s="80">
        <f>SUM(COUNTIF(XDMTA5ABDEN39,{"",2,3,4,5,6,7,8,9,10,11,12,13,14}&amp;$C100)*{1,2,3,4,5,6,7,8,9,10,11,12,13,14})</f>
        <v>0</v>
      </c>
      <c r="G100" s="190">
        <f>SUM(COUNTIF(TA15DEN61,{"",2,3,4,5,6,7,8,9,10,11,12,13,14}&amp;$C100)*{1,2,3,4,5,6,7,8,9,10,11,12,13,14})</f>
        <v>0</v>
      </c>
      <c r="H100" s="190"/>
      <c r="I100" s="190"/>
      <c r="J100" s="190">
        <f>SUM(COUNTIF(xencot,{"",2,3,4,5,6,7,8,9,10,11,12,13,14}&amp;$C100)*{1,2,3,4,5,6,7,8,9,10,11,12,13,14})</f>
        <v>0</v>
      </c>
      <c r="K100" s="190">
        <f>SUM(COUNTIF(TBAT51NA,{"",2,3,4,5,6,7,8,9,10,11,12,13,14}&amp;$C100)*{1,2,3,4,5,6,7,8,9,10,11,12,13,14})</f>
        <v>0</v>
      </c>
      <c r="L100" s="80">
        <f>SUM(COUNTIF(TA63NA,{"",2,3,4,5,6,7,8,9,10,11,12,13,14}&amp;$C100)*{1,2,3,4,5,6,7,8,9,10,11,12,13,14})</f>
        <v>0</v>
      </c>
      <c r="M100" s="190">
        <f>SUM(COUNTIF(TBAT218NA,{"",2,3,4,5,6,7,8,9,10,11,12,13,14}&amp;$C100)*{1,2,3,4,5,6,7,8,9,10,11,12,13,14})</f>
        <v>0</v>
      </c>
      <c r="N100" s="190">
        <f>SUM(COUNTIF(TBAT22NA,{"",2,3,4,5,6,7,8,9,10,11,12,13,14}&amp;$C100)*{1,2,3,4,5,6,7,8,9,10,11,12,13,14})</f>
        <v>0</v>
      </c>
      <c r="O100" s="190">
        <f>SUM(COUNTIF(TBAT24NA,{"",2,3,4,5,6,7,8,9,10,11,12,13,14}&amp;$C100)*{1,2,3,4,5,6,7,8,9,10,11,12,13,14})</f>
        <v>0</v>
      </c>
      <c r="P100" s="190">
        <f>SUM(COUNTIF(TBAT9NA,{"",2,3,4,5,6,7,8,9,10,11,12,13,14}&amp;$C100)*{1,2,3,4,5,6,7,8,9,10,11,12,13,14})</f>
        <v>0</v>
      </c>
      <c r="Q100" s="190">
        <f>SUM(COUNTIF(TBAT60NA,{"",2,3,4,5,6,7,8,9,10,11,12,13,14}&amp;$C100)*{1,2,3,4,5,6,7,8,9,10,11,12,13,14})</f>
        <v>0</v>
      </c>
      <c r="R100" s="190">
        <f>SUM(COUNTIF(TBAT164NA,{"",2,3,4,5,6,7,8,9,10,11,12,13,14}&amp;$C100)*{1,2,3,4,5,6,7,8,9,10,11,12,13,14})</f>
        <v>0</v>
      </c>
      <c r="S100" s="190">
        <f>SUM(COUNTIF(TBAT52NA,{"",2,3,4,5,6,7,8,9,10,11,12,13,14}&amp;$C100)*{1,2,3,4,5,6,7,8,9,10,11,12,13,14})</f>
        <v>0</v>
      </c>
      <c r="T100" s="190">
        <f>SUM(COUNTIF(TBAT301NA,{"",2,3,4,5,6,7,8,9,10,11,12,13,14}&amp;$C100)*{1,2,3,4,5,6,7,8,9,10,11,12,13,14})</f>
        <v>0</v>
      </c>
      <c r="U100" s="190">
        <f>SUM(COUNTIF(TBAT46NA,{"",2,3,4,5,6,7,8,9,10,11,12,13,14}&amp;$C100)*{1,2,3,4,5,6,7,8,9,10,11,12,13,14})</f>
        <v>0</v>
      </c>
      <c r="V100" s="190">
        <f>SUM(COUNTIF(TBAT378NA,{"",2,3,4,5,6,7,8,9,10,11,12,13,14}&amp;$C100)*{1,2,3,4,5,6,7,8,9,10,11,12,13,14})</f>
        <v>0</v>
      </c>
      <c r="W100" s="171">
        <f t="shared" si="4"/>
        <v>2</v>
      </c>
      <c r="X100" s="581"/>
    </row>
    <row r="101" spans="1:24" hidden="1">
      <c r="A101" s="168" t="str">
        <f>IF(W101=0,"ẩn",MAX($A$5:$A100)+1)</f>
        <v>ẩn</v>
      </c>
      <c r="B101" s="175" t="s">
        <v>442</v>
      </c>
      <c r="C101" s="176" t="s">
        <v>443</v>
      </c>
      <c r="D101" s="176" t="s">
        <v>0</v>
      </c>
      <c r="E101" s="190">
        <f t="array" ref="E101">SUM(COUNTIF(thaydayTA,{"",2,3,4,5,6,7,8,9,10,11,12,13,14}&amp;$C101)*{1,2,3,4,5,6,7,8,9,10,11,12,13,14})</f>
        <v>0</v>
      </c>
      <c r="F101" s="80">
        <f>SUM(COUNTIF(XDMTA5ABDEN39,{"",2,3,4,5,6,7,8,9,10,11,12,13,14}&amp;$C101)*{1,2,3,4,5,6,7,8,9,10,11,12,13,14})</f>
        <v>0</v>
      </c>
      <c r="G101" s="190">
        <f>SUM(COUNTIF(TA15DEN61,{"",2,3,4,5,6,7,8,9,10,11,12,13,14}&amp;$C101)*{1,2,3,4,5,6,7,8,9,10,11,12,13,14})</f>
        <v>0</v>
      </c>
      <c r="H101" s="190"/>
      <c r="I101" s="190"/>
      <c r="J101" s="190">
        <f>SUM(COUNTIF(xencot,{"",2,3,4,5,6,7,8,9,10,11,12,13,14}&amp;$C101)*{1,2,3,4,5,6,7,8,9,10,11,12,13,14})</f>
        <v>0</v>
      </c>
      <c r="K101" s="190">
        <f>SUM(COUNTIF(TBAT51NA,{"",2,3,4,5,6,7,8,9,10,11,12,13,14}&amp;$C101)*{1,2,3,4,5,6,7,8,9,10,11,12,13,14})</f>
        <v>0</v>
      </c>
      <c r="L101" s="190"/>
      <c r="M101" s="190">
        <f>SUM(COUNTIF(TBAT218NA,{"",2,3,4,5,6,7,8,9,10,11,12,13,14}&amp;$C101)*{1,2,3,4,5,6,7,8,9,10,11,12,13,14})</f>
        <v>0</v>
      </c>
      <c r="N101" s="190">
        <f>SUM(COUNTIF(TBAT22NA,{"",2,3,4,5,6,7,8,9,10,11,12,13,14}&amp;$C101)*{1,2,3,4,5,6,7,8,9,10,11,12,13,14})</f>
        <v>0</v>
      </c>
      <c r="O101" s="190">
        <f>SUM(COUNTIF(TBAT24NA,{"",2,3,4,5,6,7,8,9,10,11,12,13,14}&amp;$C101)*{1,2,3,4,5,6,7,8,9,10,11,12,13,14})</f>
        <v>0</v>
      </c>
      <c r="P101" s="190">
        <f>SUM(COUNTIF(TBAT9NA,{"",2,3,4,5,6,7,8,9,10,11,12,13,14}&amp;$C101)*{1,2,3,4,5,6,7,8,9,10,11,12,13,14})</f>
        <v>0</v>
      </c>
      <c r="Q101" s="190">
        <f>SUM(COUNTIF(TBAT60NA,{"",2,3,4,5,6,7,8,9,10,11,12,13,14}&amp;$C101)*{1,2,3,4,5,6,7,8,9,10,11,12,13,14})</f>
        <v>0</v>
      </c>
      <c r="R101" s="190">
        <f>SUM(COUNTIF(TBAT164NA,{"",2,3,4,5,6,7,8,9,10,11,12,13,14}&amp;$C101)*{1,2,3,4,5,6,7,8,9,10,11,12,13,14})</f>
        <v>0</v>
      </c>
      <c r="S101" s="190">
        <f>SUM(COUNTIF(TBAT52NA,{"",2,3,4,5,6,7,8,9,10,11,12,13,14}&amp;$C101)*{1,2,3,4,5,6,7,8,9,10,11,12,13,14})</f>
        <v>0</v>
      </c>
      <c r="T101" s="190">
        <f>SUM(COUNTIF(TBAT301NA,{"",2,3,4,5,6,7,8,9,10,11,12,13,14}&amp;$C101)*{1,2,3,4,5,6,7,8,9,10,11,12,13,14})</f>
        <v>0</v>
      </c>
      <c r="U101" s="190">
        <f>SUM(COUNTIF(TBAT46NA,{"",2,3,4,5,6,7,8,9,10,11,12,13,14}&amp;$C101)*{1,2,3,4,5,6,7,8,9,10,11,12,13,14})</f>
        <v>0</v>
      </c>
      <c r="V101" s="190">
        <f>SUM(COUNTIF(TBAT378NA,{"",2,3,4,5,6,7,8,9,10,11,12,13,14}&amp;$C101)*{1,2,3,4,5,6,7,8,9,10,11,12,13,14})</f>
        <v>0</v>
      </c>
      <c r="W101" s="225">
        <f t="shared" si="4"/>
        <v>0</v>
      </c>
      <c r="X101" s="176"/>
    </row>
    <row r="102" spans="1:24" ht="17.25" customHeight="1">
      <c r="A102" s="166" t="s">
        <v>255</v>
      </c>
      <c r="B102" s="167" t="s">
        <v>444</v>
      </c>
      <c r="C102" s="166"/>
      <c r="D102" s="166"/>
      <c r="E102" s="179"/>
      <c r="F102" s="179"/>
      <c r="G102" s="179"/>
      <c r="H102" s="179"/>
      <c r="I102" s="179"/>
      <c r="J102" s="179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576"/>
    </row>
    <row r="103" spans="1:24" s="182" customFormat="1" hidden="1">
      <c r="A103" s="168" t="str">
        <f>IF(W103=0,"ẩn",MAX($A$5:$A102)+1)</f>
        <v>ẩn</v>
      </c>
      <c r="B103" s="175" t="s">
        <v>445</v>
      </c>
      <c r="C103" s="181" t="s">
        <v>105</v>
      </c>
      <c r="D103" s="181" t="s">
        <v>12</v>
      </c>
      <c r="E103" s="190">
        <f t="array" ref="E103">SUM(COUNTIF(thaydayTA,{"",2,3,4,5,6,7,8,9,10,11,12,13,14}&amp;$C103)*{1,2,3,4,5,6,7,8,9,10,11,12,13,14})</f>
        <v>0</v>
      </c>
      <c r="F103" s="80">
        <f>SUM(COUNTIF(XDMTA5ABDEN39,{"",2,3,4,5,6,7,8,9,10,11,12,13,14}&amp;$C103)*{1,2,3,4,5,6,7,8,9,10,11,12,13,14})</f>
        <v>0</v>
      </c>
      <c r="G103" s="190">
        <f>SUM(COUNTIF(TA15DEN61,{"",2,3,4,5,6,7,8,9,10,11,12,13,14}&amp;$C103)*{1,2,3,4,5,6,7,8,9,10,11,12,13,14})</f>
        <v>0</v>
      </c>
      <c r="H103" s="190"/>
      <c r="I103" s="190"/>
      <c r="J103" s="190">
        <f>SUM(COUNTIF(xencot,{"",2,3,4,5,6,7,8,9,10,11,12,13,14}&amp;$C103)*{1,2,3,4,5,6,7,8,9,10,11,12,13,14})</f>
        <v>0</v>
      </c>
      <c r="K103" s="190">
        <f>SUM(COUNTIF(TBAT51NA,{"",2,3,4,5,6,7,8,9,10,11,12,13,14}&amp;$C103)*{1,2,3,4,5,6,7,8,9,10,11,12,13,14})</f>
        <v>0</v>
      </c>
      <c r="L103" s="190"/>
      <c r="M103" s="190">
        <f>SUM(COUNTIF(TBAT218NA,{"",2,3,4,5,6,7,8,9,10,11,12,13,14}&amp;$C103)*{1,2,3,4,5,6,7,8,9,10,11,12,13,14})</f>
        <v>0</v>
      </c>
      <c r="N103" s="190">
        <f>SUM(COUNTIF(TBAT22NA,{"",2,3,4,5,6,7,8,9,10,11,12,13,14}&amp;$C103)*{1,2,3,4,5,6,7,8,9,10,11,12,13,14})</f>
        <v>0</v>
      </c>
      <c r="O103" s="190">
        <f>SUM(COUNTIF(TBAT24NA,{"",2,3,4,5,6,7,8,9,10,11,12,13,14}&amp;$C103)*{1,2,3,4,5,6,7,8,9,10,11,12,13,14})</f>
        <v>0</v>
      </c>
      <c r="P103" s="190">
        <f>SUM(COUNTIF(TBAT9NA,{"",2,3,4,5,6,7,8,9,10,11,12,13,14}&amp;$C103)*{1,2,3,4,5,6,7,8,9,10,11,12,13,14})</f>
        <v>0</v>
      </c>
      <c r="Q103" s="190">
        <f>SUM(COUNTIF(TBAT60NA,{"",2,3,4,5,6,7,8,9,10,11,12,13,14}&amp;$C103)*{1,2,3,4,5,6,7,8,9,10,11,12,13,14})</f>
        <v>0</v>
      </c>
      <c r="R103" s="190">
        <f>SUM(COUNTIF(TBAT164NA,{"",2,3,4,5,6,7,8,9,10,11,12,13,14}&amp;$C103)*{1,2,3,4,5,6,7,8,9,10,11,12,13,14})</f>
        <v>0</v>
      </c>
      <c r="S103" s="190">
        <f>SUM(COUNTIF(TBAT52NA,{"",2,3,4,5,6,7,8,9,10,11,12,13,14}&amp;$C103)*{1,2,3,4,5,6,7,8,9,10,11,12,13,14})</f>
        <v>0</v>
      </c>
      <c r="T103" s="190">
        <f>SUM(COUNTIF(TBAT301NA,{"",2,3,4,5,6,7,8,9,10,11,12,13,14}&amp;$C103)*{1,2,3,4,5,6,7,8,9,10,11,12,13,14})</f>
        <v>0</v>
      </c>
      <c r="U103" s="190">
        <f>SUM(COUNTIF(TBAT46NA,{"",2,3,4,5,6,7,8,9,10,11,12,13,14}&amp;$C103)*{1,2,3,4,5,6,7,8,9,10,11,12,13,14})</f>
        <v>0</v>
      </c>
      <c r="V103" s="190">
        <f>SUM(COUNTIF(TBAT378NA,{"",2,3,4,5,6,7,8,9,10,11,12,13,14}&amp;$C103)*{1,2,3,4,5,6,7,8,9,10,11,12,13,14})</f>
        <v>0</v>
      </c>
      <c r="W103" s="225">
        <f t="shared" si="4"/>
        <v>0</v>
      </c>
      <c r="X103" s="176"/>
    </row>
    <row r="104" spans="1:24" s="182" customFormat="1" hidden="1">
      <c r="A104" s="168" t="str">
        <f>IF(W104=0,"ẩn",MAX($A$5:$A103)+1)</f>
        <v>ẩn</v>
      </c>
      <c r="B104" s="175" t="s">
        <v>446</v>
      </c>
      <c r="C104" s="181" t="s">
        <v>114</v>
      </c>
      <c r="D104" s="181" t="s">
        <v>12</v>
      </c>
      <c r="E104" s="190">
        <f t="array" ref="E104">SUM(COUNTIF(thaydayTA,{"",2,3,4,5,6,7,8,9,10,11,12,13,14}&amp;$C104)*{1,2,3,4,5,6,7,8,9,10,11,12,13,14})</f>
        <v>0</v>
      </c>
      <c r="F104" s="80">
        <f>SUM(COUNTIF(XDMTA5ABDEN39,{"",2,3,4,5,6,7,8,9,10,11,12,13,14}&amp;$C104)*{1,2,3,4,5,6,7,8,9,10,11,12,13,14})</f>
        <v>0</v>
      </c>
      <c r="G104" s="190">
        <f>SUM(COUNTIF(TA15DEN61,{"",2,3,4,5,6,7,8,9,10,11,12,13,14}&amp;$C104)*{1,2,3,4,5,6,7,8,9,10,11,12,13,14})</f>
        <v>0</v>
      </c>
      <c r="H104" s="190"/>
      <c r="I104" s="190"/>
      <c r="J104" s="190">
        <f>SUM(COUNTIF(xencot,{"",2,3,4,5,6,7,8,9,10,11,12,13,14}&amp;$C104)*{1,2,3,4,5,6,7,8,9,10,11,12,13,14})</f>
        <v>0</v>
      </c>
      <c r="K104" s="190">
        <f>SUM(COUNTIF(TBAT51NA,{"",2,3,4,5,6,7,8,9,10,11,12,13,14}&amp;$C104)*{1,2,3,4,5,6,7,8,9,10,11,12,13,14})</f>
        <v>0</v>
      </c>
      <c r="L104" s="190"/>
      <c r="M104" s="190">
        <f>SUM(COUNTIF(TBAT218NA,{"",2,3,4,5,6,7,8,9,10,11,12,13,14}&amp;$C104)*{1,2,3,4,5,6,7,8,9,10,11,12,13,14})</f>
        <v>0</v>
      </c>
      <c r="N104" s="190">
        <f>SUM(COUNTIF(TBAT22NA,{"",2,3,4,5,6,7,8,9,10,11,12,13,14}&amp;$C104)*{1,2,3,4,5,6,7,8,9,10,11,12,13,14})</f>
        <v>0</v>
      </c>
      <c r="O104" s="190">
        <f>SUM(COUNTIF(TBAT24NA,{"",2,3,4,5,6,7,8,9,10,11,12,13,14}&amp;$C104)*{1,2,3,4,5,6,7,8,9,10,11,12,13,14})</f>
        <v>0</v>
      </c>
      <c r="P104" s="190">
        <f>SUM(COUNTIF(TBAT9NA,{"",2,3,4,5,6,7,8,9,10,11,12,13,14}&amp;$C104)*{1,2,3,4,5,6,7,8,9,10,11,12,13,14})</f>
        <v>0</v>
      </c>
      <c r="Q104" s="190">
        <f>SUM(COUNTIF(TBAT60NA,{"",2,3,4,5,6,7,8,9,10,11,12,13,14}&amp;$C104)*{1,2,3,4,5,6,7,8,9,10,11,12,13,14})</f>
        <v>0</v>
      </c>
      <c r="R104" s="190">
        <f>SUM(COUNTIF(TBAT164NA,{"",2,3,4,5,6,7,8,9,10,11,12,13,14}&amp;$C104)*{1,2,3,4,5,6,7,8,9,10,11,12,13,14})</f>
        <v>0</v>
      </c>
      <c r="S104" s="190">
        <f>SUM(COUNTIF(TBAT52NA,{"",2,3,4,5,6,7,8,9,10,11,12,13,14}&amp;$C104)*{1,2,3,4,5,6,7,8,9,10,11,12,13,14})</f>
        <v>0</v>
      </c>
      <c r="T104" s="190">
        <f>SUM(COUNTIF(TBAT301NA,{"",2,3,4,5,6,7,8,9,10,11,12,13,14}&amp;$C104)*{1,2,3,4,5,6,7,8,9,10,11,12,13,14})</f>
        <v>0</v>
      </c>
      <c r="U104" s="190">
        <f>SUM(COUNTIF(TBAT46NA,{"",2,3,4,5,6,7,8,9,10,11,12,13,14}&amp;$C104)*{1,2,3,4,5,6,7,8,9,10,11,12,13,14})</f>
        <v>0</v>
      </c>
      <c r="V104" s="190">
        <f>SUM(COUNTIF(TBAT378NA,{"",2,3,4,5,6,7,8,9,10,11,12,13,14}&amp;$C104)*{1,2,3,4,5,6,7,8,9,10,11,12,13,14})</f>
        <v>0</v>
      </c>
      <c r="W104" s="225">
        <f t="shared" si="4"/>
        <v>0</v>
      </c>
      <c r="X104" s="176"/>
    </row>
    <row r="105" spans="1:24" s="182" customFormat="1" hidden="1">
      <c r="A105" s="168" t="str">
        <f>IF(W105=0,"ẩn",MAX($A$5:$A104)+1)</f>
        <v>ẩn</v>
      </c>
      <c r="B105" s="175" t="s">
        <v>447</v>
      </c>
      <c r="C105" s="181" t="s">
        <v>448</v>
      </c>
      <c r="D105" s="181" t="s">
        <v>12</v>
      </c>
      <c r="E105" s="190">
        <f t="array" ref="E105">SUM(COUNTIF(thaydayTA,{"",2,3,4,5,6,7,8,9,10,11,12,13,14}&amp;$C105)*{1,2,3,4,5,6,7,8,9,10,11,12,13,14})</f>
        <v>0</v>
      </c>
      <c r="F105" s="80">
        <f>SUM(COUNTIF(XDMTA5ABDEN39,{"",2,3,4,5,6,7,8,9,10,11,12,13,14}&amp;$C105)*{1,2,3,4,5,6,7,8,9,10,11,12,13,14})</f>
        <v>0</v>
      </c>
      <c r="G105" s="190">
        <f>SUM(COUNTIF(TA15DEN61,{"",2,3,4,5,6,7,8,9,10,11,12,13,14}&amp;$C105)*{1,2,3,4,5,6,7,8,9,10,11,12,13,14})</f>
        <v>0</v>
      </c>
      <c r="H105" s="190"/>
      <c r="I105" s="190"/>
      <c r="J105" s="190">
        <f>SUM(COUNTIF(xencot,{"",2,3,4,5,6,7,8,9,10,11,12,13,14}&amp;$C105)*{1,2,3,4,5,6,7,8,9,10,11,12,13,14})</f>
        <v>0</v>
      </c>
      <c r="K105" s="190">
        <f>SUM(COUNTIF(TBAT51NA,{"",2,3,4,5,6,7,8,9,10,11,12,13,14}&amp;$C105)*{1,2,3,4,5,6,7,8,9,10,11,12,13,14})</f>
        <v>0</v>
      </c>
      <c r="L105" s="190"/>
      <c r="M105" s="190">
        <f>SUM(COUNTIF(TBAT218NA,{"",2,3,4,5,6,7,8,9,10,11,12,13,14}&amp;$C105)*{1,2,3,4,5,6,7,8,9,10,11,12,13,14})</f>
        <v>0</v>
      </c>
      <c r="N105" s="190">
        <f>SUM(COUNTIF(TBAT22NA,{"",2,3,4,5,6,7,8,9,10,11,12,13,14}&amp;$C105)*{1,2,3,4,5,6,7,8,9,10,11,12,13,14})</f>
        <v>0</v>
      </c>
      <c r="O105" s="190">
        <f>SUM(COUNTIF(TBAT24NA,{"",2,3,4,5,6,7,8,9,10,11,12,13,14}&amp;$C105)*{1,2,3,4,5,6,7,8,9,10,11,12,13,14})</f>
        <v>0</v>
      </c>
      <c r="P105" s="190">
        <f>SUM(COUNTIF(TBAT9NA,{"",2,3,4,5,6,7,8,9,10,11,12,13,14}&amp;$C105)*{1,2,3,4,5,6,7,8,9,10,11,12,13,14})</f>
        <v>0</v>
      </c>
      <c r="Q105" s="190">
        <f>SUM(COUNTIF(TBAT60NA,{"",2,3,4,5,6,7,8,9,10,11,12,13,14}&amp;$C105)*{1,2,3,4,5,6,7,8,9,10,11,12,13,14})</f>
        <v>0</v>
      </c>
      <c r="R105" s="190">
        <f>SUM(COUNTIF(TBAT164NA,{"",2,3,4,5,6,7,8,9,10,11,12,13,14}&amp;$C105)*{1,2,3,4,5,6,7,8,9,10,11,12,13,14})</f>
        <v>0</v>
      </c>
      <c r="S105" s="190">
        <f>SUM(COUNTIF(TBAT52NA,{"",2,3,4,5,6,7,8,9,10,11,12,13,14}&amp;$C105)*{1,2,3,4,5,6,7,8,9,10,11,12,13,14})</f>
        <v>0</v>
      </c>
      <c r="T105" s="190">
        <f>SUM(COUNTIF(TBAT301NA,{"",2,3,4,5,6,7,8,9,10,11,12,13,14}&amp;$C105)*{1,2,3,4,5,6,7,8,9,10,11,12,13,14})</f>
        <v>0</v>
      </c>
      <c r="U105" s="190">
        <f>SUM(COUNTIF(TBAT46NA,{"",2,3,4,5,6,7,8,9,10,11,12,13,14}&amp;$C105)*{1,2,3,4,5,6,7,8,9,10,11,12,13,14})</f>
        <v>0</v>
      </c>
      <c r="V105" s="190">
        <f>SUM(COUNTIF(TBAT378NA,{"",2,3,4,5,6,7,8,9,10,11,12,13,14}&amp;$C105)*{1,2,3,4,5,6,7,8,9,10,11,12,13,14})</f>
        <v>0</v>
      </c>
      <c r="W105" s="225">
        <f t="shared" si="4"/>
        <v>0</v>
      </c>
      <c r="X105" s="176"/>
    </row>
    <row r="106" spans="1:24" s="182" customFormat="1" hidden="1">
      <c r="A106" s="168" t="str">
        <f>IF(W106=0,"ẩn",MAX($A$5:$A105)+1)</f>
        <v>ẩn</v>
      </c>
      <c r="B106" s="175" t="s">
        <v>449</v>
      </c>
      <c r="C106" s="181" t="s">
        <v>450</v>
      </c>
      <c r="D106" s="181" t="s">
        <v>12</v>
      </c>
      <c r="E106" s="190">
        <f t="array" ref="E106">SUM(COUNTIF(thaydayTA,{"",2,3,4,5,6,7,8,9,10,11,12,13,14}&amp;$C106)*{1,2,3,4,5,6,7,8,9,10,11,12,13,14})</f>
        <v>0</v>
      </c>
      <c r="F106" s="80">
        <f>SUM(COUNTIF(XDMTA5ABDEN39,{"",2,3,4,5,6,7,8,9,10,11,12,13,14}&amp;$C106)*{1,2,3,4,5,6,7,8,9,10,11,12,13,14})</f>
        <v>0</v>
      </c>
      <c r="G106" s="190">
        <f>SUM(COUNTIF(TA15DEN61,{"",2,3,4,5,6,7,8,9,10,11,12,13,14}&amp;$C106)*{1,2,3,4,5,6,7,8,9,10,11,12,13,14})</f>
        <v>0</v>
      </c>
      <c r="H106" s="190"/>
      <c r="I106" s="190"/>
      <c r="J106" s="190">
        <f>SUM(COUNTIF(xencot,{"",2,3,4,5,6,7,8,9,10,11,12,13,14}&amp;$C106)*{1,2,3,4,5,6,7,8,9,10,11,12,13,14})</f>
        <v>0</v>
      </c>
      <c r="K106" s="190">
        <f>SUM(COUNTIF(TBAT51NA,{"",2,3,4,5,6,7,8,9,10,11,12,13,14}&amp;$C106)*{1,2,3,4,5,6,7,8,9,10,11,12,13,14})</f>
        <v>0</v>
      </c>
      <c r="L106" s="190"/>
      <c r="M106" s="190">
        <f>SUM(COUNTIF(TBAT218NA,{"",2,3,4,5,6,7,8,9,10,11,12,13,14}&amp;$C106)*{1,2,3,4,5,6,7,8,9,10,11,12,13,14})</f>
        <v>0</v>
      </c>
      <c r="N106" s="190">
        <f>SUM(COUNTIF(TBAT22NA,{"",2,3,4,5,6,7,8,9,10,11,12,13,14}&amp;$C106)*{1,2,3,4,5,6,7,8,9,10,11,12,13,14})</f>
        <v>0</v>
      </c>
      <c r="O106" s="190">
        <f>SUM(COUNTIF(TBAT24NA,{"",2,3,4,5,6,7,8,9,10,11,12,13,14}&amp;$C106)*{1,2,3,4,5,6,7,8,9,10,11,12,13,14})</f>
        <v>0</v>
      </c>
      <c r="P106" s="190">
        <f>SUM(COUNTIF(TBAT9NA,{"",2,3,4,5,6,7,8,9,10,11,12,13,14}&amp;$C106)*{1,2,3,4,5,6,7,8,9,10,11,12,13,14})</f>
        <v>0</v>
      </c>
      <c r="Q106" s="190">
        <f>SUM(COUNTIF(TBAT60NA,{"",2,3,4,5,6,7,8,9,10,11,12,13,14}&amp;$C106)*{1,2,3,4,5,6,7,8,9,10,11,12,13,14})</f>
        <v>0</v>
      </c>
      <c r="R106" s="190">
        <f>SUM(COUNTIF(TBAT164NA,{"",2,3,4,5,6,7,8,9,10,11,12,13,14}&amp;$C106)*{1,2,3,4,5,6,7,8,9,10,11,12,13,14})</f>
        <v>0</v>
      </c>
      <c r="S106" s="190">
        <f>SUM(COUNTIF(TBAT52NA,{"",2,3,4,5,6,7,8,9,10,11,12,13,14}&amp;$C106)*{1,2,3,4,5,6,7,8,9,10,11,12,13,14})</f>
        <v>0</v>
      </c>
      <c r="T106" s="190">
        <f>SUM(COUNTIF(TBAT301NA,{"",2,3,4,5,6,7,8,9,10,11,12,13,14}&amp;$C106)*{1,2,3,4,5,6,7,8,9,10,11,12,13,14})</f>
        <v>0</v>
      </c>
      <c r="U106" s="190">
        <f>SUM(COUNTIF(TBAT46NA,{"",2,3,4,5,6,7,8,9,10,11,12,13,14}&amp;$C106)*{1,2,3,4,5,6,7,8,9,10,11,12,13,14})</f>
        <v>0</v>
      </c>
      <c r="V106" s="190">
        <f>SUM(COUNTIF(TBAT378NA,{"",2,3,4,5,6,7,8,9,10,11,12,13,14}&amp;$C106)*{1,2,3,4,5,6,7,8,9,10,11,12,13,14})</f>
        <v>0</v>
      </c>
      <c r="W106" s="225">
        <f t="shared" si="4"/>
        <v>0</v>
      </c>
      <c r="X106" s="176"/>
    </row>
    <row r="107" spans="1:24" s="182" customFormat="1" hidden="1">
      <c r="A107" s="168" t="str">
        <f>IF(W107=0,"ẩn",MAX($A$5:$A106)+1)</f>
        <v>ẩn</v>
      </c>
      <c r="B107" s="175" t="s">
        <v>451</v>
      </c>
      <c r="C107" s="181" t="s">
        <v>452</v>
      </c>
      <c r="D107" s="181" t="s">
        <v>12</v>
      </c>
      <c r="E107" s="190">
        <f t="array" ref="E107">SUM(COUNTIF(thaydayTA,{"",2,3,4,5,6,7,8,9,10,11,12,13,14}&amp;$C107)*{1,2,3,4,5,6,7,8,9,10,11,12,13,14})</f>
        <v>0</v>
      </c>
      <c r="F107" s="80">
        <f>SUM(COUNTIF(XDMTA5ABDEN39,{"",2,3,4,5,6,7,8,9,10,11,12,13,14}&amp;$C107)*{1,2,3,4,5,6,7,8,9,10,11,12,13,14})</f>
        <v>0</v>
      </c>
      <c r="G107" s="190">
        <f>SUM(COUNTIF(TA15DEN61,{"",2,3,4,5,6,7,8,9,10,11,12,13,14}&amp;$C107)*{1,2,3,4,5,6,7,8,9,10,11,12,13,14})</f>
        <v>0</v>
      </c>
      <c r="H107" s="190"/>
      <c r="I107" s="190"/>
      <c r="J107" s="190">
        <f>SUM(COUNTIF(xencot,{"",2,3,4,5,6,7,8,9,10,11,12,13,14}&amp;$C107)*{1,2,3,4,5,6,7,8,9,10,11,12,13,14})</f>
        <v>0</v>
      </c>
      <c r="K107" s="190">
        <f>SUM(COUNTIF(TBAT51NA,{"",2,3,4,5,6,7,8,9,10,11,12,13,14}&amp;$C107)*{1,2,3,4,5,6,7,8,9,10,11,12,13,14})</f>
        <v>0</v>
      </c>
      <c r="L107" s="190"/>
      <c r="M107" s="190">
        <f>SUM(COUNTIF(TBAT218NA,{"",2,3,4,5,6,7,8,9,10,11,12,13,14}&amp;$C107)*{1,2,3,4,5,6,7,8,9,10,11,12,13,14})</f>
        <v>0</v>
      </c>
      <c r="N107" s="190">
        <f>SUM(COUNTIF(TBAT22NA,{"",2,3,4,5,6,7,8,9,10,11,12,13,14}&amp;$C107)*{1,2,3,4,5,6,7,8,9,10,11,12,13,14})</f>
        <v>0</v>
      </c>
      <c r="O107" s="190">
        <f>SUM(COUNTIF(TBAT24NA,{"",2,3,4,5,6,7,8,9,10,11,12,13,14}&amp;$C107)*{1,2,3,4,5,6,7,8,9,10,11,12,13,14})</f>
        <v>0</v>
      </c>
      <c r="P107" s="190">
        <f>SUM(COUNTIF(TBAT9NA,{"",2,3,4,5,6,7,8,9,10,11,12,13,14}&amp;$C107)*{1,2,3,4,5,6,7,8,9,10,11,12,13,14})</f>
        <v>0</v>
      </c>
      <c r="Q107" s="190">
        <f>SUM(COUNTIF(TBAT60NA,{"",2,3,4,5,6,7,8,9,10,11,12,13,14}&amp;$C107)*{1,2,3,4,5,6,7,8,9,10,11,12,13,14})</f>
        <v>0</v>
      </c>
      <c r="R107" s="190">
        <f>SUM(COUNTIF(TBAT164NA,{"",2,3,4,5,6,7,8,9,10,11,12,13,14}&amp;$C107)*{1,2,3,4,5,6,7,8,9,10,11,12,13,14})</f>
        <v>0</v>
      </c>
      <c r="S107" s="190">
        <f>SUM(COUNTIF(TBAT52NA,{"",2,3,4,5,6,7,8,9,10,11,12,13,14}&amp;$C107)*{1,2,3,4,5,6,7,8,9,10,11,12,13,14})</f>
        <v>0</v>
      </c>
      <c r="T107" s="190">
        <f>SUM(COUNTIF(TBAT301NA,{"",2,3,4,5,6,7,8,9,10,11,12,13,14}&amp;$C107)*{1,2,3,4,5,6,7,8,9,10,11,12,13,14})</f>
        <v>0</v>
      </c>
      <c r="U107" s="190">
        <f>SUM(COUNTIF(TBAT46NA,{"",2,3,4,5,6,7,8,9,10,11,12,13,14}&amp;$C107)*{1,2,3,4,5,6,7,8,9,10,11,12,13,14})</f>
        <v>0</v>
      </c>
      <c r="V107" s="190">
        <f>SUM(COUNTIF(TBAT378NA,{"",2,3,4,5,6,7,8,9,10,11,12,13,14}&amp;$C107)*{1,2,3,4,5,6,7,8,9,10,11,12,13,14})</f>
        <v>0</v>
      </c>
      <c r="W107" s="225">
        <f t="shared" si="4"/>
        <v>0</v>
      </c>
      <c r="X107" s="176"/>
    </row>
    <row r="108" spans="1:24" s="182" customFormat="1" hidden="1">
      <c r="A108" s="168" t="str">
        <f>IF(W108=0,"ẩn",MAX($A$5:$A107)+1)</f>
        <v>ẩn</v>
      </c>
      <c r="B108" s="175" t="s">
        <v>453</v>
      </c>
      <c r="C108" s="181" t="s">
        <v>454</v>
      </c>
      <c r="D108" s="181" t="s">
        <v>12</v>
      </c>
      <c r="E108" s="190">
        <f t="array" ref="E108">SUM(COUNTIF(thaydayTA,{"",2,3,4,5,6,7,8,9,10,11,12,13,14}&amp;$C108)*{1,2,3,4,5,6,7,8,9,10,11,12,13,14})</f>
        <v>0</v>
      </c>
      <c r="F108" s="80">
        <f>SUM(COUNTIF(XDMTA5ABDEN39,{"",2,3,4,5,6,7,8,9,10,11,12,13,14}&amp;$C108)*{1,2,3,4,5,6,7,8,9,10,11,12,13,14})</f>
        <v>0</v>
      </c>
      <c r="G108" s="190">
        <f>SUM(COUNTIF(TA15DEN61,{"",2,3,4,5,6,7,8,9,10,11,12,13,14}&amp;$C108)*{1,2,3,4,5,6,7,8,9,10,11,12,13,14})</f>
        <v>0</v>
      </c>
      <c r="H108" s="190"/>
      <c r="I108" s="190"/>
      <c r="J108" s="190">
        <f>SUM(COUNTIF(xencot,{"",2,3,4,5,6,7,8,9,10,11,12,13,14}&amp;$C108)*{1,2,3,4,5,6,7,8,9,10,11,12,13,14})</f>
        <v>0</v>
      </c>
      <c r="K108" s="190">
        <f>SUM(COUNTIF(TBAT51NA,{"",2,3,4,5,6,7,8,9,10,11,12,13,14}&amp;$C108)*{1,2,3,4,5,6,7,8,9,10,11,12,13,14})</f>
        <v>0</v>
      </c>
      <c r="L108" s="190"/>
      <c r="M108" s="190">
        <f>SUM(COUNTIF(TBAT218NA,{"",2,3,4,5,6,7,8,9,10,11,12,13,14}&amp;$C108)*{1,2,3,4,5,6,7,8,9,10,11,12,13,14})</f>
        <v>0</v>
      </c>
      <c r="N108" s="190">
        <f>SUM(COUNTIF(TBAT22NA,{"",2,3,4,5,6,7,8,9,10,11,12,13,14}&amp;$C108)*{1,2,3,4,5,6,7,8,9,10,11,12,13,14})</f>
        <v>0</v>
      </c>
      <c r="O108" s="190">
        <f>SUM(COUNTIF(TBAT24NA,{"",2,3,4,5,6,7,8,9,10,11,12,13,14}&amp;$C108)*{1,2,3,4,5,6,7,8,9,10,11,12,13,14})</f>
        <v>0</v>
      </c>
      <c r="P108" s="190">
        <f>SUM(COUNTIF(TBAT9NA,{"",2,3,4,5,6,7,8,9,10,11,12,13,14}&amp;$C108)*{1,2,3,4,5,6,7,8,9,10,11,12,13,14})</f>
        <v>0</v>
      </c>
      <c r="Q108" s="190">
        <f>SUM(COUNTIF(TBAT60NA,{"",2,3,4,5,6,7,8,9,10,11,12,13,14}&amp;$C108)*{1,2,3,4,5,6,7,8,9,10,11,12,13,14})</f>
        <v>0</v>
      </c>
      <c r="R108" s="190">
        <f>SUM(COUNTIF(TBAT164NA,{"",2,3,4,5,6,7,8,9,10,11,12,13,14}&amp;$C108)*{1,2,3,4,5,6,7,8,9,10,11,12,13,14})</f>
        <v>0</v>
      </c>
      <c r="S108" s="190">
        <f>SUM(COUNTIF(TBAT52NA,{"",2,3,4,5,6,7,8,9,10,11,12,13,14}&amp;$C108)*{1,2,3,4,5,6,7,8,9,10,11,12,13,14})</f>
        <v>0</v>
      </c>
      <c r="T108" s="190">
        <f>SUM(COUNTIF(TBAT301NA,{"",2,3,4,5,6,7,8,9,10,11,12,13,14}&amp;$C108)*{1,2,3,4,5,6,7,8,9,10,11,12,13,14})</f>
        <v>0</v>
      </c>
      <c r="U108" s="190">
        <f>SUM(COUNTIF(TBAT46NA,{"",2,3,4,5,6,7,8,9,10,11,12,13,14}&amp;$C108)*{1,2,3,4,5,6,7,8,9,10,11,12,13,14})</f>
        <v>0</v>
      </c>
      <c r="V108" s="190">
        <f>SUM(COUNTIF(TBAT378NA,{"",2,3,4,5,6,7,8,9,10,11,12,13,14}&amp;$C108)*{1,2,3,4,5,6,7,8,9,10,11,12,13,14})</f>
        <v>0</v>
      </c>
      <c r="W108" s="225">
        <f t="shared" si="4"/>
        <v>0</v>
      </c>
      <c r="X108" s="176"/>
    </row>
    <row r="109" spans="1:24" s="182" customFormat="1" hidden="1">
      <c r="A109" s="168" t="str">
        <f>IF(W109=0,"ẩn",MAX($A$5:$A108)+1)</f>
        <v>ẩn</v>
      </c>
      <c r="B109" s="175" t="s">
        <v>455</v>
      </c>
      <c r="C109" s="181" t="s">
        <v>456</v>
      </c>
      <c r="D109" s="181" t="s">
        <v>12</v>
      </c>
      <c r="E109" s="190">
        <f t="array" ref="E109">SUM(COUNTIF(thaydayTA,{"",2,3,4,5,6,7,8,9,10,11,12,13,14}&amp;$C109)*{1,2,3,4,5,6,7,8,9,10,11,12,13,14})</f>
        <v>0</v>
      </c>
      <c r="F109" s="80">
        <f>SUM(COUNTIF(XDMTA5ABDEN39,{"",2,3,4,5,6,7,8,9,10,11,12,13,14}&amp;$C109)*{1,2,3,4,5,6,7,8,9,10,11,12,13,14})</f>
        <v>0</v>
      </c>
      <c r="G109" s="190">
        <f>SUM(COUNTIF(TA15DEN61,{"",2,3,4,5,6,7,8,9,10,11,12,13,14}&amp;$C109)*{1,2,3,4,5,6,7,8,9,10,11,12,13,14})</f>
        <v>0</v>
      </c>
      <c r="H109" s="190"/>
      <c r="I109" s="190"/>
      <c r="J109" s="190">
        <f>SUM(COUNTIF(xencot,{"",2,3,4,5,6,7,8,9,10,11,12,13,14}&amp;$C109)*{1,2,3,4,5,6,7,8,9,10,11,12,13,14})</f>
        <v>0</v>
      </c>
      <c r="K109" s="190">
        <f>SUM(COUNTIF(TBAT51NA,{"",2,3,4,5,6,7,8,9,10,11,12,13,14}&amp;$C109)*{1,2,3,4,5,6,7,8,9,10,11,12,13,14})</f>
        <v>0</v>
      </c>
      <c r="L109" s="190"/>
      <c r="M109" s="190">
        <f>SUM(COUNTIF(TBAT218NA,{"",2,3,4,5,6,7,8,9,10,11,12,13,14}&amp;$C109)*{1,2,3,4,5,6,7,8,9,10,11,12,13,14})</f>
        <v>0</v>
      </c>
      <c r="N109" s="190">
        <f>SUM(COUNTIF(TBAT22NA,{"",2,3,4,5,6,7,8,9,10,11,12,13,14}&amp;$C109)*{1,2,3,4,5,6,7,8,9,10,11,12,13,14})</f>
        <v>0</v>
      </c>
      <c r="O109" s="190">
        <f>SUM(COUNTIF(TBAT24NA,{"",2,3,4,5,6,7,8,9,10,11,12,13,14}&amp;$C109)*{1,2,3,4,5,6,7,8,9,10,11,12,13,14})</f>
        <v>0</v>
      </c>
      <c r="P109" s="190">
        <f>SUM(COUNTIF(TBAT9NA,{"",2,3,4,5,6,7,8,9,10,11,12,13,14}&amp;$C109)*{1,2,3,4,5,6,7,8,9,10,11,12,13,14})</f>
        <v>0</v>
      </c>
      <c r="Q109" s="190">
        <f>SUM(COUNTIF(TBAT60NA,{"",2,3,4,5,6,7,8,9,10,11,12,13,14}&amp;$C109)*{1,2,3,4,5,6,7,8,9,10,11,12,13,14})</f>
        <v>0</v>
      </c>
      <c r="R109" s="190">
        <f>SUM(COUNTIF(TBAT164NA,{"",2,3,4,5,6,7,8,9,10,11,12,13,14}&amp;$C109)*{1,2,3,4,5,6,7,8,9,10,11,12,13,14})</f>
        <v>0</v>
      </c>
      <c r="S109" s="190">
        <f>SUM(COUNTIF(TBAT52NA,{"",2,3,4,5,6,7,8,9,10,11,12,13,14}&amp;$C109)*{1,2,3,4,5,6,7,8,9,10,11,12,13,14})</f>
        <v>0</v>
      </c>
      <c r="T109" s="190">
        <f>SUM(COUNTIF(TBAT301NA,{"",2,3,4,5,6,7,8,9,10,11,12,13,14}&amp;$C109)*{1,2,3,4,5,6,7,8,9,10,11,12,13,14})</f>
        <v>0</v>
      </c>
      <c r="U109" s="190">
        <f>SUM(COUNTIF(TBAT46NA,{"",2,3,4,5,6,7,8,9,10,11,12,13,14}&amp;$C109)*{1,2,3,4,5,6,7,8,9,10,11,12,13,14})</f>
        <v>0</v>
      </c>
      <c r="V109" s="190">
        <f>SUM(COUNTIF(TBAT378NA,{"",2,3,4,5,6,7,8,9,10,11,12,13,14}&amp;$C109)*{1,2,3,4,5,6,7,8,9,10,11,12,13,14})</f>
        <v>0</v>
      </c>
      <c r="W109" s="225">
        <f t="shared" si="4"/>
        <v>0</v>
      </c>
      <c r="X109" s="176"/>
    </row>
    <row r="110" spans="1:24" s="182" customFormat="1" hidden="1">
      <c r="A110" s="168" t="str">
        <f>IF(W110=0,"ẩn",MAX($A$5:$A109)+1)</f>
        <v>ẩn</v>
      </c>
      <c r="B110" s="175" t="s">
        <v>457</v>
      </c>
      <c r="C110" s="176" t="s">
        <v>458</v>
      </c>
      <c r="D110" s="181" t="s">
        <v>12</v>
      </c>
      <c r="E110" s="190">
        <f t="array" ref="E110">SUM(COUNTIF(thaydayTA,{"",2,3,4,5,6,7,8,9,10,11,12,13,14}&amp;$C110)*{1,2,3,4,5,6,7,8,9,10,11,12,13,14})</f>
        <v>0</v>
      </c>
      <c r="F110" s="80">
        <f>SUM(COUNTIF(XDMTA5ABDEN39,{"",2,3,4,5,6,7,8,9,10,11,12,13,14}&amp;$C110)*{1,2,3,4,5,6,7,8,9,10,11,12,13,14})</f>
        <v>0</v>
      </c>
      <c r="G110" s="190">
        <f>SUM(COUNTIF(TA15DEN61,{"",2,3,4,5,6,7,8,9,10,11,12,13,14}&amp;$C110)*{1,2,3,4,5,6,7,8,9,10,11,12,13,14})</f>
        <v>0</v>
      </c>
      <c r="H110" s="190"/>
      <c r="I110" s="190"/>
      <c r="J110" s="190">
        <f>SUM(COUNTIF(xencot,{"",2,3,4,5,6,7,8,9,10,11,12,13,14}&amp;$C110)*{1,2,3,4,5,6,7,8,9,10,11,12,13,14})</f>
        <v>0</v>
      </c>
      <c r="K110" s="190">
        <f>SUM(COUNTIF(TBAT51NA,{"",2,3,4,5,6,7,8,9,10,11,12,13,14}&amp;$C110)*{1,2,3,4,5,6,7,8,9,10,11,12,13,14})</f>
        <v>0</v>
      </c>
      <c r="L110" s="190"/>
      <c r="M110" s="190">
        <f>SUM(COUNTIF(TBAT218NA,{"",2,3,4,5,6,7,8,9,10,11,12,13,14}&amp;$C110)*{1,2,3,4,5,6,7,8,9,10,11,12,13,14})</f>
        <v>0</v>
      </c>
      <c r="N110" s="190">
        <f>SUM(COUNTIF(TBAT22NA,{"",2,3,4,5,6,7,8,9,10,11,12,13,14}&amp;$C110)*{1,2,3,4,5,6,7,8,9,10,11,12,13,14})</f>
        <v>0</v>
      </c>
      <c r="O110" s="190">
        <f>SUM(COUNTIF(TBAT24NA,{"",2,3,4,5,6,7,8,9,10,11,12,13,14}&amp;$C110)*{1,2,3,4,5,6,7,8,9,10,11,12,13,14})</f>
        <v>0</v>
      </c>
      <c r="P110" s="190">
        <f>SUM(COUNTIF(TBAT9NA,{"",2,3,4,5,6,7,8,9,10,11,12,13,14}&amp;$C110)*{1,2,3,4,5,6,7,8,9,10,11,12,13,14})</f>
        <v>0</v>
      </c>
      <c r="Q110" s="190">
        <f>SUM(COUNTIF(TBAT60NA,{"",2,3,4,5,6,7,8,9,10,11,12,13,14}&amp;$C110)*{1,2,3,4,5,6,7,8,9,10,11,12,13,14})</f>
        <v>0</v>
      </c>
      <c r="R110" s="190">
        <f>SUM(COUNTIF(TBAT164NA,{"",2,3,4,5,6,7,8,9,10,11,12,13,14}&amp;$C110)*{1,2,3,4,5,6,7,8,9,10,11,12,13,14})</f>
        <v>0</v>
      </c>
      <c r="S110" s="190">
        <f>SUM(COUNTIF(TBAT52NA,{"",2,3,4,5,6,7,8,9,10,11,12,13,14}&amp;$C110)*{1,2,3,4,5,6,7,8,9,10,11,12,13,14})</f>
        <v>0</v>
      </c>
      <c r="T110" s="190">
        <f>SUM(COUNTIF(TBAT301NA,{"",2,3,4,5,6,7,8,9,10,11,12,13,14}&amp;$C110)*{1,2,3,4,5,6,7,8,9,10,11,12,13,14})</f>
        <v>0</v>
      </c>
      <c r="U110" s="190">
        <f>SUM(COUNTIF(TBAT46NA,{"",2,3,4,5,6,7,8,9,10,11,12,13,14}&amp;$C110)*{1,2,3,4,5,6,7,8,9,10,11,12,13,14})</f>
        <v>0</v>
      </c>
      <c r="V110" s="190">
        <f>SUM(COUNTIF(TBAT378NA,{"",2,3,4,5,6,7,8,9,10,11,12,13,14}&amp;$C110)*{1,2,3,4,5,6,7,8,9,10,11,12,13,14})</f>
        <v>0</v>
      </c>
      <c r="W110" s="225">
        <f t="shared" ref="W110:W138" si="9">+SUM(E110:V110)</f>
        <v>0</v>
      </c>
      <c r="X110" s="176"/>
    </row>
    <row r="111" spans="1:24" s="182" customFormat="1">
      <c r="A111" s="168">
        <f>IF(W111=0,"ẩn",MAX($A$5:$A110)+1)</f>
        <v>24</v>
      </c>
      <c r="B111" s="175" t="s">
        <v>2449</v>
      </c>
      <c r="C111" s="176" t="s">
        <v>2448</v>
      </c>
      <c r="D111" s="181" t="s">
        <v>12</v>
      </c>
      <c r="E111" s="80">
        <f t="array" ref="E111">SUM(COUNTIF(thaydayTA,{"",2,3,4,5,6,7,8,9,10,11,12,13,14}&amp;$C111)*{1,2,3,4,5,6,7,8,9,10,11,12,13,14})</f>
        <v>17</v>
      </c>
      <c r="F111" s="80">
        <f>SUM(COUNTIF(XDMTA5ABDEN39,{"",2,3,4,5,6,7,8,9,10,11,12,13,14}&amp;$C111)*{1,2,3,4,5,6,7,8,9,10,11,12,13,14})</f>
        <v>10</v>
      </c>
      <c r="G111" s="80">
        <f>SUM(COUNTIF(TA15DEN61,{"",2,3,4,5,6,7,8,9,10,11,12,13,14}&amp;$C111)*{1,2,3,4,5,6,7,8,9,10,11,12,13,14})</f>
        <v>5</v>
      </c>
      <c r="H111" s="80"/>
      <c r="I111" s="80"/>
      <c r="J111" s="80">
        <f>SUM(COUNTIF(xencot,{"",2,3,4,5,6,7,8,9,10,11,12,13,14}&amp;$C111)*{1,2,3,4,5,6,7,8,9,10,11,12,13,14})</f>
        <v>24</v>
      </c>
      <c r="K111" s="80">
        <f>SUM(COUNTIF(TBAT51NA,{"",2,3,4,5,6,7,8,9,10,11,12,13,14}&amp;$C111)*{1,2,3,4,5,6,7,8,9,10,11,12,13,14})</f>
        <v>7</v>
      </c>
      <c r="L111" s="80">
        <f>SUM(COUNTIF(TA63NA,{"",2,3,4,5,6,7,8,9,10,11,12,13,14}&amp;$C111)*{1,2,3,4,5,6,7,8,9,10,11,12,13,14})</f>
        <v>0</v>
      </c>
      <c r="M111" s="80">
        <f>SUM(COUNTIF(TBAT218NA,{"",2,3,4,5,6,7,8,9,10,11,12,13,14}&amp;$C111)*{1,2,3,4,5,6,7,8,9,10,11,12,13,14})</f>
        <v>12</v>
      </c>
      <c r="N111" s="80">
        <f>SUM(COUNTIF(TBAT22NA,{"",2,3,4,5,6,7,8,9,10,11,12,13,14}&amp;$C111)*{1,2,3,4,5,6,7,8,9,10,11,12,13,14})</f>
        <v>12</v>
      </c>
      <c r="O111" s="80">
        <f>SUM(COUNTIF(TBAT24NA,{"",2,3,4,5,6,7,8,9,10,11,12,13,14}&amp;$C111)*{1,2,3,4,5,6,7,8,9,10,11,12,13,14})</f>
        <v>13</v>
      </c>
      <c r="P111" s="80">
        <f>SUM(COUNTIF(TBAT9NA,{"",2,3,4,5,6,7,8,9,10,11,12,13,14}&amp;$C111)*{1,2,3,4,5,6,7,8,9,10,11,12,13,14})</f>
        <v>11</v>
      </c>
      <c r="Q111" s="80">
        <f>SUM(COUNTIF(TBAT60NA,{"",2,3,4,5,6,7,8,9,10,11,12,13,14}&amp;$C111)*{1,2,3,4,5,6,7,8,9,10,11,12,13,14})</f>
        <v>0</v>
      </c>
      <c r="R111" s="80">
        <f>SUM(COUNTIF(TBAT164NA,{"",2,3,4,5,6,7,8,9,10,11,12,13,14}&amp;$C111)*{1,2,3,4,5,6,7,8,9,10,11,12,13,14})</f>
        <v>12</v>
      </c>
      <c r="S111" s="80">
        <f>SUM(COUNTIF(TBAT52NA,{"",2,3,4,5,6,7,8,9,10,11,12,13,14}&amp;$C111)*{1,2,3,4,5,6,7,8,9,10,11,12,13,14})</f>
        <v>10</v>
      </c>
      <c r="T111" s="80">
        <f>SUM(COUNTIF(TBAT301NA,{"",2,3,4,5,6,7,8,9,10,11,12,13,14}&amp;$C111)*{1,2,3,4,5,6,7,8,9,10,11,12,13,14})</f>
        <v>4</v>
      </c>
      <c r="U111" s="80">
        <f>SUM(COUNTIF(TBAT46NA,{"",2,3,4,5,6,7,8,9,10,11,12,13,14}&amp;$C111)*{1,2,3,4,5,6,7,8,9,10,11,12,13,14})</f>
        <v>4</v>
      </c>
      <c r="V111" s="80">
        <f>SUM(COUNTIF(TBAT378NA,{"",2,3,4,5,6,7,8,9,10,11,12,13,14}&amp;$C111)*{1,2,3,4,5,6,7,8,9,10,11,12,13,14})</f>
        <v>9</v>
      </c>
      <c r="W111" s="428">
        <f t="shared" si="9"/>
        <v>150</v>
      </c>
      <c r="X111" s="581"/>
    </row>
    <row r="112" spans="1:24" s="182" customFormat="1" hidden="1">
      <c r="A112" s="168" t="str">
        <f>IF(W112=0,"ẩn",MAX($A$5:$A111)+1)</f>
        <v>ẩn</v>
      </c>
      <c r="B112" s="175" t="s">
        <v>459</v>
      </c>
      <c r="C112" s="176" t="s">
        <v>460</v>
      </c>
      <c r="D112" s="181" t="s">
        <v>12</v>
      </c>
      <c r="E112" s="190">
        <f t="array" ref="E112">SUM(COUNTIF(thaydayTA,{"",2,3,4,5,6,7,8,9,10,11,12,13,14}&amp;$C112)*{1,2,3,4,5,6,7,8,9,10,11,12,13,14})</f>
        <v>0</v>
      </c>
      <c r="F112" s="80">
        <f>SUM(COUNTIF(XDMTA5ABDEN39,{"",2,3,4,5,6,7,8,9,10,11,12,13,14}&amp;$C112)*{1,2,3,4,5,6,7,8,9,10,11,12,13,14})</f>
        <v>0</v>
      </c>
      <c r="G112" s="190">
        <f>SUM(COUNTIF(TA15DEN61,{"",2,3,4,5,6,7,8,9,10,11,12,13,14}&amp;$C112)*{1,2,3,4,5,6,7,8,9,10,11,12,13,14})</f>
        <v>0</v>
      </c>
      <c r="H112" s="190"/>
      <c r="I112" s="190"/>
      <c r="J112" s="190">
        <f>SUM(COUNTIF(xencot,{"",2,3,4,5,6,7,8,9,10,11,12,13,14}&amp;$C112)*{1,2,3,4,5,6,7,8,9,10,11,12,13,14})</f>
        <v>0</v>
      </c>
      <c r="K112" s="190">
        <f>SUM(COUNTIF(TBAT51NA,{"",2,3,4,5,6,7,8,9,10,11,12,13,14}&amp;$C112)*{1,2,3,4,5,6,7,8,9,10,11,12,13,14})</f>
        <v>0</v>
      </c>
      <c r="L112" s="190"/>
      <c r="M112" s="190">
        <f>SUM(COUNTIF(TBAT218NA,{"",2,3,4,5,6,7,8,9,10,11,12,13,14}&amp;$C112)*{1,2,3,4,5,6,7,8,9,10,11,12,13,14})</f>
        <v>0</v>
      </c>
      <c r="N112" s="190">
        <f>SUM(COUNTIF(TBAT22NA,{"",2,3,4,5,6,7,8,9,10,11,12,13,14}&amp;$C112)*{1,2,3,4,5,6,7,8,9,10,11,12,13,14})</f>
        <v>0</v>
      </c>
      <c r="O112" s="190">
        <f>SUM(COUNTIF(TBAT24NA,{"",2,3,4,5,6,7,8,9,10,11,12,13,14}&amp;$C112)*{1,2,3,4,5,6,7,8,9,10,11,12,13,14})</f>
        <v>0</v>
      </c>
      <c r="P112" s="190">
        <f>SUM(COUNTIF(TBAT9NA,{"",2,3,4,5,6,7,8,9,10,11,12,13,14}&amp;$C112)*{1,2,3,4,5,6,7,8,9,10,11,12,13,14})</f>
        <v>0</v>
      </c>
      <c r="Q112" s="190">
        <f>SUM(COUNTIF(TBAT60NA,{"",2,3,4,5,6,7,8,9,10,11,12,13,14}&amp;$C112)*{1,2,3,4,5,6,7,8,9,10,11,12,13,14})</f>
        <v>0</v>
      </c>
      <c r="R112" s="190">
        <f>SUM(COUNTIF(TBAT164NA,{"",2,3,4,5,6,7,8,9,10,11,12,13,14}&amp;$C112)*{1,2,3,4,5,6,7,8,9,10,11,12,13,14})</f>
        <v>0</v>
      </c>
      <c r="S112" s="190">
        <f>SUM(COUNTIF(TBAT52NA,{"",2,3,4,5,6,7,8,9,10,11,12,13,14}&amp;$C112)*{1,2,3,4,5,6,7,8,9,10,11,12,13,14})</f>
        <v>0</v>
      </c>
      <c r="T112" s="190">
        <f>SUM(COUNTIF(TBAT301NA,{"",2,3,4,5,6,7,8,9,10,11,12,13,14}&amp;$C112)*{1,2,3,4,5,6,7,8,9,10,11,12,13,14})</f>
        <v>0</v>
      </c>
      <c r="U112" s="190">
        <f>SUM(COUNTIF(TBAT46NA,{"",2,3,4,5,6,7,8,9,10,11,12,13,14}&amp;$C112)*{1,2,3,4,5,6,7,8,9,10,11,12,13,14})</f>
        <v>0</v>
      </c>
      <c r="V112" s="190">
        <f>SUM(COUNTIF(TBAT378NA,{"",2,3,4,5,6,7,8,9,10,11,12,13,14}&amp;$C112)*{1,2,3,4,5,6,7,8,9,10,11,12,13,14})</f>
        <v>0</v>
      </c>
      <c r="W112" s="225">
        <f t="shared" si="9"/>
        <v>0</v>
      </c>
      <c r="X112" s="176"/>
    </row>
    <row r="113" spans="1:24" s="182" customFormat="1" hidden="1">
      <c r="A113" s="168" t="str">
        <f>IF(W113=0,"ẩn",MAX($A$5:$A112)+1)</f>
        <v>ẩn</v>
      </c>
      <c r="B113" s="175" t="s">
        <v>461</v>
      </c>
      <c r="C113" s="176" t="s">
        <v>462</v>
      </c>
      <c r="D113" s="181" t="s">
        <v>12</v>
      </c>
      <c r="E113" s="190">
        <f t="array" ref="E113">SUM(COUNTIF(thaydayTA,{"",2,3,4,5,6,7,8,9,10,11,12,13,14}&amp;$C113)*{1,2,3,4,5,6,7,8,9,10,11,12,13,14})</f>
        <v>0</v>
      </c>
      <c r="F113" s="80">
        <f>SUM(COUNTIF(XDMTA5ABDEN39,{"",2,3,4,5,6,7,8,9,10,11,12,13,14}&amp;$C113)*{1,2,3,4,5,6,7,8,9,10,11,12,13,14})</f>
        <v>0</v>
      </c>
      <c r="G113" s="190">
        <f>SUM(COUNTIF(TA15DEN61,{"",2,3,4,5,6,7,8,9,10,11,12,13,14}&amp;$C113)*{1,2,3,4,5,6,7,8,9,10,11,12,13,14})</f>
        <v>0</v>
      </c>
      <c r="H113" s="190"/>
      <c r="I113" s="190"/>
      <c r="J113" s="190">
        <f>SUM(COUNTIF(xencot,{"",2,3,4,5,6,7,8,9,10,11,12,13,14}&amp;$C113)*{1,2,3,4,5,6,7,8,9,10,11,12,13,14})</f>
        <v>0</v>
      </c>
      <c r="K113" s="190">
        <f>SUM(COUNTIF(TBAT51NA,{"",2,3,4,5,6,7,8,9,10,11,12,13,14}&amp;$C113)*{1,2,3,4,5,6,7,8,9,10,11,12,13,14})</f>
        <v>0</v>
      </c>
      <c r="L113" s="190"/>
      <c r="M113" s="190">
        <f>SUM(COUNTIF(TBAT218NA,{"",2,3,4,5,6,7,8,9,10,11,12,13,14}&amp;$C113)*{1,2,3,4,5,6,7,8,9,10,11,12,13,14})</f>
        <v>0</v>
      </c>
      <c r="N113" s="190">
        <f>SUM(COUNTIF(TBAT22NA,{"",2,3,4,5,6,7,8,9,10,11,12,13,14}&amp;$C113)*{1,2,3,4,5,6,7,8,9,10,11,12,13,14})</f>
        <v>0</v>
      </c>
      <c r="O113" s="190">
        <f>SUM(COUNTIF(TBAT24NA,{"",2,3,4,5,6,7,8,9,10,11,12,13,14}&amp;$C113)*{1,2,3,4,5,6,7,8,9,10,11,12,13,14})</f>
        <v>0</v>
      </c>
      <c r="P113" s="190">
        <f>SUM(COUNTIF(TBAT9NA,{"",2,3,4,5,6,7,8,9,10,11,12,13,14}&amp;$C113)*{1,2,3,4,5,6,7,8,9,10,11,12,13,14})</f>
        <v>0</v>
      </c>
      <c r="Q113" s="190">
        <f>SUM(COUNTIF(TBAT60NA,{"",2,3,4,5,6,7,8,9,10,11,12,13,14}&amp;$C113)*{1,2,3,4,5,6,7,8,9,10,11,12,13,14})</f>
        <v>0</v>
      </c>
      <c r="R113" s="190">
        <f>SUM(COUNTIF(TBAT164NA,{"",2,3,4,5,6,7,8,9,10,11,12,13,14}&amp;$C113)*{1,2,3,4,5,6,7,8,9,10,11,12,13,14})</f>
        <v>0</v>
      </c>
      <c r="S113" s="190">
        <f>SUM(COUNTIF(TBAT52NA,{"",2,3,4,5,6,7,8,9,10,11,12,13,14}&amp;$C113)*{1,2,3,4,5,6,7,8,9,10,11,12,13,14})</f>
        <v>0</v>
      </c>
      <c r="T113" s="190">
        <f>SUM(COUNTIF(TBAT301NA,{"",2,3,4,5,6,7,8,9,10,11,12,13,14}&amp;$C113)*{1,2,3,4,5,6,7,8,9,10,11,12,13,14})</f>
        <v>0</v>
      </c>
      <c r="U113" s="190">
        <f>SUM(COUNTIF(TBAT46NA,{"",2,3,4,5,6,7,8,9,10,11,12,13,14}&amp;$C113)*{1,2,3,4,5,6,7,8,9,10,11,12,13,14})</f>
        <v>0</v>
      </c>
      <c r="V113" s="190">
        <f>SUM(COUNTIF(TBAT378NA,{"",2,3,4,5,6,7,8,9,10,11,12,13,14}&amp;$C113)*{1,2,3,4,5,6,7,8,9,10,11,12,13,14})</f>
        <v>0</v>
      </c>
      <c r="W113" s="225">
        <f t="shared" si="9"/>
        <v>0</v>
      </c>
      <c r="X113" s="176"/>
    </row>
    <row r="114" spans="1:24" s="182" customFormat="1" hidden="1">
      <c r="A114" s="168" t="str">
        <f>IF(W114=0,"ẩn",MAX($A$5:$A113)+1)</f>
        <v>ẩn</v>
      </c>
      <c r="B114" s="175" t="s">
        <v>463</v>
      </c>
      <c r="C114" s="181" t="s">
        <v>106</v>
      </c>
      <c r="D114" s="181" t="s">
        <v>12</v>
      </c>
      <c r="E114" s="190">
        <f t="array" ref="E114">SUM(COUNTIF(thaydayTA,{"",2,3,4,5,6,7,8,9,10,11,12,13,14}&amp;$C114)*{1,2,3,4,5,6,7,8,9,10,11,12,13,14})</f>
        <v>0</v>
      </c>
      <c r="F114" s="80">
        <f>SUM(COUNTIF(XDMTA5ABDEN39,{"",2,3,4,5,6,7,8,9,10,11,12,13,14}&amp;$C114)*{1,2,3,4,5,6,7,8,9,10,11,12,13,14})</f>
        <v>0</v>
      </c>
      <c r="G114" s="190">
        <f>SUM(COUNTIF(TA15DEN61,{"",2,3,4,5,6,7,8,9,10,11,12,13,14}&amp;$C114)*{1,2,3,4,5,6,7,8,9,10,11,12,13,14})</f>
        <v>0</v>
      </c>
      <c r="H114" s="190"/>
      <c r="I114" s="190"/>
      <c r="J114" s="190">
        <f>SUM(COUNTIF(xencot,{"",2,3,4,5,6,7,8,9,10,11,12,13,14}&amp;$C114)*{1,2,3,4,5,6,7,8,9,10,11,12,13,14})</f>
        <v>0</v>
      </c>
      <c r="K114" s="190">
        <f>SUM(COUNTIF(TBAT51NA,{"",2,3,4,5,6,7,8,9,10,11,12,13,14}&amp;$C114)*{1,2,3,4,5,6,7,8,9,10,11,12,13,14})</f>
        <v>0</v>
      </c>
      <c r="L114" s="190"/>
      <c r="M114" s="190">
        <f>SUM(COUNTIF(TBAT218NA,{"",2,3,4,5,6,7,8,9,10,11,12,13,14}&amp;$C114)*{1,2,3,4,5,6,7,8,9,10,11,12,13,14})</f>
        <v>0</v>
      </c>
      <c r="N114" s="190">
        <f>SUM(COUNTIF(TBAT22NA,{"",2,3,4,5,6,7,8,9,10,11,12,13,14}&amp;$C114)*{1,2,3,4,5,6,7,8,9,10,11,12,13,14})</f>
        <v>0</v>
      </c>
      <c r="O114" s="190">
        <f>SUM(COUNTIF(TBAT24NA,{"",2,3,4,5,6,7,8,9,10,11,12,13,14}&amp;$C114)*{1,2,3,4,5,6,7,8,9,10,11,12,13,14})</f>
        <v>0</v>
      </c>
      <c r="P114" s="190">
        <f>SUM(COUNTIF(TBAT9NA,{"",2,3,4,5,6,7,8,9,10,11,12,13,14}&amp;$C114)*{1,2,3,4,5,6,7,8,9,10,11,12,13,14})</f>
        <v>0</v>
      </c>
      <c r="Q114" s="190">
        <f>SUM(COUNTIF(TBAT60NA,{"",2,3,4,5,6,7,8,9,10,11,12,13,14}&amp;$C114)*{1,2,3,4,5,6,7,8,9,10,11,12,13,14})</f>
        <v>0</v>
      </c>
      <c r="R114" s="190">
        <f>SUM(COUNTIF(TBAT164NA,{"",2,3,4,5,6,7,8,9,10,11,12,13,14}&amp;$C114)*{1,2,3,4,5,6,7,8,9,10,11,12,13,14})</f>
        <v>0</v>
      </c>
      <c r="S114" s="190">
        <f>SUM(COUNTIF(TBAT52NA,{"",2,3,4,5,6,7,8,9,10,11,12,13,14}&amp;$C114)*{1,2,3,4,5,6,7,8,9,10,11,12,13,14})</f>
        <v>0</v>
      </c>
      <c r="T114" s="190">
        <f>SUM(COUNTIF(TBAT301NA,{"",2,3,4,5,6,7,8,9,10,11,12,13,14}&amp;$C114)*{1,2,3,4,5,6,7,8,9,10,11,12,13,14})</f>
        <v>0</v>
      </c>
      <c r="U114" s="190">
        <f>SUM(COUNTIF(TBAT46NA,{"",2,3,4,5,6,7,8,9,10,11,12,13,14}&amp;$C114)*{1,2,3,4,5,6,7,8,9,10,11,12,13,14})</f>
        <v>0</v>
      </c>
      <c r="V114" s="190">
        <f>SUM(COUNTIF(TBAT378NA,{"",2,3,4,5,6,7,8,9,10,11,12,13,14}&amp;$C114)*{1,2,3,4,5,6,7,8,9,10,11,12,13,14})</f>
        <v>0</v>
      </c>
      <c r="W114" s="225">
        <f t="shared" si="9"/>
        <v>0</v>
      </c>
      <c r="X114" s="176"/>
    </row>
    <row r="115" spans="1:24" s="182" customFormat="1" hidden="1">
      <c r="A115" s="168" t="str">
        <f>IF(W115=0,"ẩn",MAX($A$5:$A114)+1)</f>
        <v>ẩn</v>
      </c>
      <c r="B115" s="175" t="s">
        <v>464</v>
      </c>
      <c r="C115" s="181" t="s">
        <v>115</v>
      </c>
      <c r="D115" s="181" t="s">
        <v>12</v>
      </c>
      <c r="E115" s="190">
        <f t="array" ref="E115">SUM(COUNTIF(thaydayTA,{"",2,3,4,5,6,7,8,9,10,11,12,13,14}&amp;$C115)*{1,2,3,4,5,6,7,8,9,10,11,12,13,14})</f>
        <v>0</v>
      </c>
      <c r="F115" s="80">
        <f>SUM(COUNTIF(XDMTA5ABDEN39,{"",2,3,4,5,6,7,8,9,10,11,12,13,14}&amp;$C115)*{1,2,3,4,5,6,7,8,9,10,11,12,13,14})</f>
        <v>0</v>
      </c>
      <c r="G115" s="190">
        <f>SUM(COUNTIF(TA15DEN61,{"",2,3,4,5,6,7,8,9,10,11,12,13,14}&amp;$C115)*{1,2,3,4,5,6,7,8,9,10,11,12,13,14})</f>
        <v>0</v>
      </c>
      <c r="H115" s="190"/>
      <c r="I115" s="190"/>
      <c r="J115" s="190">
        <f>SUM(COUNTIF(xencot,{"",2,3,4,5,6,7,8,9,10,11,12,13,14}&amp;$C115)*{1,2,3,4,5,6,7,8,9,10,11,12,13,14})</f>
        <v>0</v>
      </c>
      <c r="K115" s="190">
        <f>SUM(COUNTIF(TBAT51NA,{"",2,3,4,5,6,7,8,9,10,11,12,13,14}&amp;$C115)*{1,2,3,4,5,6,7,8,9,10,11,12,13,14})</f>
        <v>0</v>
      </c>
      <c r="L115" s="190"/>
      <c r="M115" s="190">
        <f>SUM(COUNTIF(TBAT218NA,{"",2,3,4,5,6,7,8,9,10,11,12,13,14}&amp;$C115)*{1,2,3,4,5,6,7,8,9,10,11,12,13,14})</f>
        <v>0</v>
      </c>
      <c r="N115" s="190">
        <f>SUM(COUNTIF(TBAT22NA,{"",2,3,4,5,6,7,8,9,10,11,12,13,14}&amp;$C115)*{1,2,3,4,5,6,7,8,9,10,11,12,13,14})</f>
        <v>0</v>
      </c>
      <c r="O115" s="190">
        <f>SUM(COUNTIF(TBAT24NA,{"",2,3,4,5,6,7,8,9,10,11,12,13,14}&amp;$C115)*{1,2,3,4,5,6,7,8,9,10,11,12,13,14})</f>
        <v>0</v>
      </c>
      <c r="P115" s="190">
        <f>SUM(COUNTIF(TBAT9NA,{"",2,3,4,5,6,7,8,9,10,11,12,13,14}&amp;$C115)*{1,2,3,4,5,6,7,8,9,10,11,12,13,14})</f>
        <v>0</v>
      </c>
      <c r="Q115" s="190">
        <f>SUM(COUNTIF(TBAT60NA,{"",2,3,4,5,6,7,8,9,10,11,12,13,14}&amp;$C115)*{1,2,3,4,5,6,7,8,9,10,11,12,13,14})</f>
        <v>0</v>
      </c>
      <c r="R115" s="190">
        <f>SUM(COUNTIF(TBAT164NA,{"",2,3,4,5,6,7,8,9,10,11,12,13,14}&amp;$C115)*{1,2,3,4,5,6,7,8,9,10,11,12,13,14})</f>
        <v>0</v>
      </c>
      <c r="S115" s="190">
        <f>SUM(COUNTIF(TBAT52NA,{"",2,3,4,5,6,7,8,9,10,11,12,13,14}&amp;$C115)*{1,2,3,4,5,6,7,8,9,10,11,12,13,14})</f>
        <v>0</v>
      </c>
      <c r="T115" s="190">
        <f>SUM(COUNTIF(TBAT301NA,{"",2,3,4,5,6,7,8,9,10,11,12,13,14}&amp;$C115)*{1,2,3,4,5,6,7,8,9,10,11,12,13,14})</f>
        <v>0</v>
      </c>
      <c r="U115" s="190">
        <f>SUM(COUNTIF(TBAT46NA,{"",2,3,4,5,6,7,8,9,10,11,12,13,14}&amp;$C115)*{1,2,3,4,5,6,7,8,9,10,11,12,13,14})</f>
        <v>0</v>
      </c>
      <c r="V115" s="190">
        <f>SUM(COUNTIF(TBAT378NA,{"",2,3,4,5,6,7,8,9,10,11,12,13,14}&amp;$C115)*{1,2,3,4,5,6,7,8,9,10,11,12,13,14})</f>
        <v>0</v>
      </c>
      <c r="W115" s="225">
        <f t="shared" si="9"/>
        <v>0</v>
      </c>
      <c r="X115" s="176"/>
    </row>
    <row r="116" spans="1:24" s="182" customFormat="1" hidden="1">
      <c r="A116" s="168" t="str">
        <f>IF(W116=0,"ẩn",MAX($A$5:$A115)+1)</f>
        <v>ẩn</v>
      </c>
      <c r="B116" s="175" t="s">
        <v>465</v>
      </c>
      <c r="C116" s="181" t="s">
        <v>466</v>
      </c>
      <c r="D116" s="181" t="s">
        <v>12</v>
      </c>
      <c r="E116" s="190">
        <f t="array" ref="E116">SUM(COUNTIF(thaydayTA,{"",2,3,4,5,6,7,8,9,10,11,12,13,14}&amp;$C116)*{1,2,3,4,5,6,7,8,9,10,11,12,13,14})</f>
        <v>0</v>
      </c>
      <c r="F116" s="80">
        <f>SUM(COUNTIF(XDMTA5ABDEN39,{"",2,3,4,5,6,7,8,9,10,11,12,13,14}&amp;$C116)*{1,2,3,4,5,6,7,8,9,10,11,12,13,14})</f>
        <v>0</v>
      </c>
      <c r="G116" s="190">
        <f>SUM(COUNTIF(TA15DEN61,{"",2,3,4,5,6,7,8,9,10,11,12,13,14}&amp;$C116)*{1,2,3,4,5,6,7,8,9,10,11,12,13,14})</f>
        <v>0</v>
      </c>
      <c r="H116" s="190"/>
      <c r="I116" s="190"/>
      <c r="J116" s="190">
        <f>SUM(COUNTIF(xencot,{"",2,3,4,5,6,7,8,9,10,11,12,13,14}&amp;$C116)*{1,2,3,4,5,6,7,8,9,10,11,12,13,14})</f>
        <v>0</v>
      </c>
      <c r="K116" s="190">
        <f>SUM(COUNTIF(TBAT51NA,{"",2,3,4,5,6,7,8,9,10,11,12,13,14}&amp;$C116)*{1,2,3,4,5,6,7,8,9,10,11,12,13,14})</f>
        <v>0</v>
      </c>
      <c r="L116" s="190"/>
      <c r="M116" s="190">
        <f>SUM(COUNTIF(TBAT218NA,{"",2,3,4,5,6,7,8,9,10,11,12,13,14}&amp;$C116)*{1,2,3,4,5,6,7,8,9,10,11,12,13,14})</f>
        <v>0</v>
      </c>
      <c r="N116" s="190">
        <f>SUM(COUNTIF(TBAT22NA,{"",2,3,4,5,6,7,8,9,10,11,12,13,14}&amp;$C116)*{1,2,3,4,5,6,7,8,9,10,11,12,13,14})</f>
        <v>0</v>
      </c>
      <c r="O116" s="190">
        <f>SUM(COUNTIF(TBAT24NA,{"",2,3,4,5,6,7,8,9,10,11,12,13,14}&amp;$C116)*{1,2,3,4,5,6,7,8,9,10,11,12,13,14})</f>
        <v>0</v>
      </c>
      <c r="P116" s="190">
        <f>SUM(COUNTIF(TBAT9NA,{"",2,3,4,5,6,7,8,9,10,11,12,13,14}&amp;$C116)*{1,2,3,4,5,6,7,8,9,10,11,12,13,14})</f>
        <v>0</v>
      </c>
      <c r="Q116" s="190">
        <f>SUM(COUNTIF(TBAT60NA,{"",2,3,4,5,6,7,8,9,10,11,12,13,14}&amp;$C116)*{1,2,3,4,5,6,7,8,9,10,11,12,13,14})</f>
        <v>0</v>
      </c>
      <c r="R116" s="190">
        <f>SUM(COUNTIF(TBAT164NA,{"",2,3,4,5,6,7,8,9,10,11,12,13,14}&amp;$C116)*{1,2,3,4,5,6,7,8,9,10,11,12,13,14})</f>
        <v>0</v>
      </c>
      <c r="S116" s="190">
        <f>SUM(COUNTIF(TBAT52NA,{"",2,3,4,5,6,7,8,9,10,11,12,13,14}&amp;$C116)*{1,2,3,4,5,6,7,8,9,10,11,12,13,14})</f>
        <v>0</v>
      </c>
      <c r="T116" s="190">
        <f>SUM(COUNTIF(TBAT301NA,{"",2,3,4,5,6,7,8,9,10,11,12,13,14}&amp;$C116)*{1,2,3,4,5,6,7,8,9,10,11,12,13,14})</f>
        <v>0</v>
      </c>
      <c r="U116" s="190">
        <f>SUM(COUNTIF(TBAT46NA,{"",2,3,4,5,6,7,8,9,10,11,12,13,14}&amp;$C116)*{1,2,3,4,5,6,7,8,9,10,11,12,13,14})</f>
        <v>0</v>
      </c>
      <c r="V116" s="190">
        <f>SUM(COUNTIF(TBAT378NA,{"",2,3,4,5,6,7,8,9,10,11,12,13,14}&amp;$C116)*{1,2,3,4,5,6,7,8,9,10,11,12,13,14})</f>
        <v>0</v>
      </c>
      <c r="W116" s="225">
        <f t="shared" si="9"/>
        <v>0</v>
      </c>
      <c r="X116" s="176"/>
    </row>
    <row r="117" spans="1:24" s="182" customFormat="1" hidden="1">
      <c r="A117" s="168" t="str">
        <f>IF(W117=0,"ẩn",MAX($A$5:$A116)+1)</f>
        <v>ẩn</v>
      </c>
      <c r="B117" s="175" t="s">
        <v>1221</v>
      </c>
      <c r="C117" s="181" t="s">
        <v>112</v>
      </c>
      <c r="D117" s="181" t="s">
        <v>12</v>
      </c>
      <c r="E117" s="190">
        <f t="array" ref="E117">SUM(COUNTIF(thaydayTA,{"",2,3,4,5,6,7,8,9,10,11,12,13,14}&amp;$C117)*{1,2,3,4,5,6,7,8,9,10,11,12,13,14})</f>
        <v>0</v>
      </c>
      <c r="F117" s="80">
        <f>SUM(COUNTIF(XDMTA5ABDEN39,{"",2,3,4,5,6,7,8,9,10,11,12,13,14}&amp;$C117)*{1,2,3,4,5,6,7,8,9,10,11,12,13,14})</f>
        <v>0</v>
      </c>
      <c r="G117" s="190">
        <f>SUM(COUNTIF(TA15DEN61,{"",2,3,4,5,6,7,8,9,10,11,12,13,14}&amp;$C117)*{1,2,3,4,5,6,7,8,9,10,11,12,13,14})</f>
        <v>0</v>
      </c>
      <c r="H117" s="190"/>
      <c r="I117" s="190"/>
      <c r="J117" s="190">
        <f>SUM(COUNTIF(xencot,{"",2,3,4,5,6,7,8,9,10,11,12,13,14}&amp;$C117)*{1,2,3,4,5,6,7,8,9,10,11,12,13,14})</f>
        <v>0</v>
      </c>
      <c r="K117" s="190">
        <f>SUM(COUNTIF(TBAT51NA,{"",2,3,4,5,6,7,8,9,10,11,12,13,14}&amp;$C117)*{1,2,3,4,5,6,7,8,9,10,11,12,13,14})</f>
        <v>0</v>
      </c>
      <c r="L117" s="190"/>
      <c r="M117" s="190">
        <f>SUM(COUNTIF(TBAT218NA,{"",2,3,4,5,6,7,8,9,10,11,12,13,14}&amp;$C117)*{1,2,3,4,5,6,7,8,9,10,11,12,13,14})</f>
        <v>0</v>
      </c>
      <c r="N117" s="190">
        <f>SUM(COUNTIF(TBAT22NA,{"",2,3,4,5,6,7,8,9,10,11,12,13,14}&amp;$C117)*{1,2,3,4,5,6,7,8,9,10,11,12,13,14})</f>
        <v>0</v>
      </c>
      <c r="O117" s="190">
        <f>SUM(COUNTIF(TBAT24NA,{"",2,3,4,5,6,7,8,9,10,11,12,13,14}&amp;$C117)*{1,2,3,4,5,6,7,8,9,10,11,12,13,14})</f>
        <v>0</v>
      </c>
      <c r="P117" s="190">
        <f>SUM(COUNTIF(TBAT9NA,{"",2,3,4,5,6,7,8,9,10,11,12,13,14}&amp;$C117)*{1,2,3,4,5,6,7,8,9,10,11,12,13,14})</f>
        <v>0</v>
      </c>
      <c r="Q117" s="190">
        <f>SUM(COUNTIF(TBAT60NA,{"",2,3,4,5,6,7,8,9,10,11,12,13,14}&amp;$C117)*{1,2,3,4,5,6,7,8,9,10,11,12,13,14})</f>
        <v>0</v>
      </c>
      <c r="R117" s="190">
        <f>SUM(COUNTIF(TBAT164NA,{"",2,3,4,5,6,7,8,9,10,11,12,13,14}&amp;$C117)*{1,2,3,4,5,6,7,8,9,10,11,12,13,14})</f>
        <v>0</v>
      </c>
      <c r="S117" s="190">
        <f>SUM(COUNTIF(TBAT52NA,{"",2,3,4,5,6,7,8,9,10,11,12,13,14}&amp;$C117)*{1,2,3,4,5,6,7,8,9,10,11,12,13,14})</f>
        <v>0</v>
      </c>
      <c r="T117" s="190">
        <f>SUM(COUNTIF(TBAT301NA,{"",2,3,4,5,6,7,8,9,10,11,12,13,14}&amp;$C117)*{1,2,3,4,5,6,7,8,9,10,11,12,13,14})</f>
        <v>0</v>
      </c>
      <c r="U117" s="190">
        <f>SUM(COUNTIF(TBAT46NA,{"",2,3,4,5,6,7,8,9,10,11,12,13,14}&amp;$C117)*{1,2,3,4,5,6,7,8,9,10,11,12,13,14})</f>
        <v>0</v>
      </c>
      <c r="V117" s="190">
        <f>SUM(COUNTIF(TBAT378NA,{"",2,3,4,5,6,7,8,9,10,11,12,13,14}&amp;$C117)*{1,2,3,4,5,6,7,8,9,10,11,12,13,14})</f>
        <v>0</v>
      </c>
      <c r="W117" s="225">
        <f t="shared" si="9"/>
        <v>0</v>
      </c>
      <c r="X117" s="176"/>
    </row>
    <row r="118" spans="1:24" s="182" customFormat="1" hidden="1">
      <c r="A118" s="168" t="str">
        <f>IF(W118=0,"ẩn",MAX($A$5:$A117)+1)</f>
        <v>ẩn</v>
      </c>
      <c r="B118" s="175" t="s">
        <v>467</v>
      </c>
      <c r="C118" s="181" t="s">
        <v>468</v>
      </c>
      <c r="D118" s="176" t="s">
        <v>12</v>
      </c>
      <c r="E118" s="190">
        <f t="array" ref="E118">SUM(COUNTIF(thaydayTA,{"",2,3,4,5,6,7,8,9,10,11,12,13,14}&amp;$C118)*{1,2,3,4,5,6,7,8,9,10,11,12,13,14})</f>
        <v>0</v>
      </c>
      <c r="F118" s="80">
        <f>SUM(COUNTIF(XDMTA5ABDEN39,{"",2,3,4,5,6,7,8,9,10,11,12,13,14}&amp;$C118)*{1,2,3,4,5,6,7,8,9,10,11,12,13,14})</f>
        <v>0</v>
      </c>
      <c r="G118" s="190">
        <f>SUM(COUNTIF(TA15DEN61,{"",2,3,4,5,6,7,8,9,10,11,12,13,14}&amp;$C118)*{1,2,3,4,5,6,7,8,9,10,11,12,13,14})</f>
        <v>0</v>
      </c>
      <c r="H118" s="190"/>
      <c r="I118" s="190"/>
      <c r="J118" s="190">
        <f>SUM(COUNTIF(xencot,{"",2,3,4,5,6,7,8,9,10,11,12,13,14}&amp;$C118)*{1,2,3,4,5,6,7,8,9,10,11,12,13,14})</f>
        <v>0</v>
      </c>
      <c r="K118" s="190">
        <f>SUM(COUNTIF(TBAT51NA,{"",2,3,4,5,6,7,8,9,10,11,12,13,14}&amp;$C118)*{1,2,3,4,5,6,7,8,9,10,11,12,13,14})</f>
        <v>0</v>
      </c>
      <c r="L118" s="190"/>
      <c r="M118" s="190">
        <f>SUM(COUNTIF(TBAT218NA,{"",2,3,4,5,6,7,8,9,10,11,12,13,14}&amp;$C118)*{1,2,3,4,5,6,7,8,9,10,11,12,13,14})</f>
        <v>0</v>
      </c>
      <c r="N118" s="190">
        <f>SUM(COUNTIF(TBAT22NA,{"",2,3,4,5,6,7,8,9,10,11,12,13,14}&amp;$C118)*{1,2,3,4,5,6,7,8,9,10,11,12,13,14})</f>
        <v>0</v>
      </c>
      <c r="O118" s="190">
        <f>SUM(COUNTIF(TBAT24NA,{"",2,3,4,5,6,7,8,9,10,11,12,13,14}&amp;$C118)*{1,2,3,4,5,6,7,8,9,10,11,12,13,14})</f>
        <v>0</v>
      </c>
      <c r="P118" s="190">
        <f>SUM(COUNTIF(TBAT9NA,{"",2,3,4,5,6,7,8,9,10,11,12,13,14}&amp;$C118)*{1,2,3,4,5,6,7,8,9,10,11,12,13,14})</f>
        <v>0</v>
      </c>
      <c r="Q118" s="190">
        <f>SUM(COUNTIF(TBAT60NA,{"",2,3,4,5,6,7,8,9,10,11,12,13,14}&amp;$C118)*{1,2,3,4,5,6,7,8,9,10,11,12,13,14})</f>
        <v>0</v>
      </c>
      <c r="R118" s="190">
        <f>SUM(COUNTIF(TBAT164NA,{"",2,3,4,5,6,7,8,9,10,11,12,13,14}&amp;$C118)*{1,2,3,4,5,6,7,8,9,10,11,12,13,14})</f>
        <v>0</v>
      </c>
      <c r="S118" s="190">
        <f>SUM(COUNTIF(TBAT52NA,{"",2,3,4,5,6,7,8,9,10,11,12,13,14}&amp;$C118)*{1,2,3,4,5,6,7,8,9,10,11,12,13,14})</f>
        <v>0</v>
      </c>
      <c r="T118" s="190">
        <f>SUM(COUNTIF(TBAT301NA,{"",2,3,4,5,6,7,8,9,10,11,12,13,14}&amp;$C118)*{1,2,3,4,5,6,7,8,9,10,11,12,13,14})</f>
        <v>0</v>
      </c>
      <c r="U118" s="190">
        <f>SUM(COUNTIF(TBAT46NA,{"",2,3,4,5,6,7,8,9,10,11,12,13,14}&amp;$C118)*{1,2,3,4,5,6,7,8,9,10,11,12,13,14})</f>
        <v>0</v>
      </c>
      <c r="V118" s="190">
        <f>SUM(COUNTIF(TBAT378NA,{"",2,3,4,5,6,7,8,9,10,11,12,13,14}&amp;$C118)*{1,2,3,4,5,6,7,8,9,10,11,12,13,14})</f>
        <v>0</v>
      </c>
      <c r="W118" s="225">
        <f t="shared" si="9"/>
        <v>0</v>
      </c>
      <c r="X118" s="176"/>
    </row>
    <row r="119" spans="1:24" s="182" customFormat="1" hidden="1">
      <c r="A119" s="168" t="str">
        <f>IF(W119=0,"ẩn",MAX($A$5:$A118)+1)</f>
        <v>ẩn</v>
      </c>
      <c r="B119" s="175" t="s">
        <v>469</v>
      </c>
      <c r="C119" s="181" t="s">
        <v>470</v>
      </c>
      <c r="D119" s="176" t="s">
        <v>12</v>
      </c>
      <c r="E119" s="190">
        <f t="array" ref="E119">SUM(COUNTIF(thaydayTA,{"",2,3,4,5,6,7,8,9,10,11,12,13,14}&amp;$C119)*{1,2,3,4,5,6,7,8,9,10,11,12,13,14})</f>
        <v>0</v>
      </c>
      <c r="F119" s="80">
        <f>SUM(COUNTIF(XDMTA5ABDEN39,{"",2,3,4,5,6,7,8,9,10,11,12,13,14}&amp;$C119)*{1,2,3,4,5,6,7,8,9,10,11,12,13,14})</f>
        <v>0</v>
      </c>
      <c r="G119" s="190">
        <f>SUM(COUNTIF(TA15DEN61,{"",2,3,4,5,6,7,8,9,10,11,12,13,14}&amp;$C119)*{1,2,3,4,5,6,7,8,9,10,11,12,13,14})</f>
        <v>0</v>
      </c>
      <c r="H119" s="190"/>
      <c r="I119" s="190"/>
      <c r="J119" s="190">
        <f>SUM(COUNTIF(xencot,{"",2,3,4,5,6,7,8,9,10,11,12,13,14}&amp;$C119)*{1,2,3,4,5,6,7,8,9,10,11,12,13,14})</f>
        <v>0</v>
      </c>
      <c r="K119" s="190">
        <f>SUM(COUNTIF(TBAT51NA,{"",2,3,4,5,6,7,8,9,10,11,12,13,14}&amp;$C119)*{1,2,3,4,5,6,7,8,9,10,11,12,13,14})</f>
        <v>0</v>
      </c>
      <c r="L119" s="190"/>
      <c r="M119" s="190">
        <f>SUM(COUNTIF(TBAT218NA,{"",2,3,4,5,6,7,8,9,10,11,12,13,14}&amp;$C119)*{1,2,3,4,5,6,7,8,9,10,11,12,13,14})</f>
        <v>0</v>
      </c>
      <c r="N119" s="190">
        <f>SUM(COUNTIF(TBAT22NA,{"",2,3,4,5,6,7,8,9,10,11,12,13,14}&amp;$C119)*{1,2,3,4,5,6,7,8,9,10,11,12,13,14})</f>
        <v>0</v>
      </c>
      <c r="O119" s="190">
        <f>SUM(COUNTIF(TBAT24NA,{"",2,3,4,5,6,7,8,9,10,11,12,13,14}&amp;$C119)*{1,2,3,4,5,6,7,8,9,10,11,12,13,14})</f>
        <v>0</v>
      </c>
      <c r="P119" s="190">
        <f>SUM(COUNTIF(TBAT9NA,{"",2,3,4,5,6,7,8,9,10,11,12,13,14}&amp;$C119)*{1,2,3,4,5,6,7,8,9,10,11,12,13,14})</f>
        <v>0</v>
      </c>
      <c r="Q119" s="190">
        <f>SUM(COUNTIF(TBAT60NA,{"",2,3,4,5,6,7,8,9,10,11,12,13,14}&amp;$C119)*{1,2,3,4,5,6,7,8,9,10,11,12,13,14})</f>
        <v>0</v>
      </c>
      <c r="R119" s="190">
        <f>SUM(COUNTIF(TBAT164NA,{"",2,3,4,5,6,7,8,9,10,11,12,13,14}&amp;$C119)*{1,2,3,4,5,6,7,8,9,10,11,12,13,14})</f>
        <v>0</v>
      </c>
      <c r="S119" s="190">
        <f>SUM(COUNTIF(TBAT52NA,{"",2,3,4,5,6,7,8,9,10,11,12,13,14}&amp;$C119)*{1,2,3,4,5,6,7,8,9,10,11,12,13,14})</f>
        <v>0</v>
      </c>
      <c r="T119" s="190">
        <f>SUM(COUNTIF(TBAT301NA,{"",2,3,4,5,6,7,8,9,10,11,12,13,14}&amp;$C119)*{1,2,3,4,5,6,7,8,9,10,11,12,13,14})</f>
        <v>0</v>
      </c>
      <c r="U119" s="190">
        <f>SUM(COUNTIF(TBAT46NA,{"",2,3,4,5,6,7,8,9,10,11,12,13,14}&amp;$C119)*{1,2,3,4,5,6,7,8,9,10,11,12,13,14})</f>
        <v>0</v>
      </c>
      <c r="V119" s="190">
        <f>SUM(COUNTIF(TBAT378NA,{"",2,3,4,5,6,7,8,9,10,11,12,13,14}&amp;$C119)*{1,2,3,4,5,6,7,8,9,10,11,12,13,14})</f>
        <v>0</v>
      </c>
      <c r="W119" s="225">
        <f t="shared" si="9"/>
        <v>0</v>
      </c>
      <c r="X119" s="176"/>
    </row>
    <row r="120" spans="1:24" s="182" customFormat="1" hidden="1">
      <c r="A120" s="168" t="str">
        <f>IF(W120=0,"ẩn",MAX($A$5:$A119)+1)</f>
        <v>ẩn</v>
      </c>
      <c r="B120" s="175" t="s">
        <v>471</v>
      </c>
      <c r="C120" s="181" t="s">
        <v>472</v>
      </c>
      <c r="D120" s="176" t="s">
        <v>12</v>
      </c>
      <c r="E120" s="190">
        <f t="array" ref="E120">SUM(COUNTIF(thaydayTA,{"",2,3,4,5,6,7,8,9,10,11,12,13,14}&amp;$C120)*{1,2,3,4,5,6,7,8,9,10,11,12,13,14})</f>
        <v>0</v>
      </c>
      <c r="F120" s="80">
        <f>SUM(COUNTIF(XDMTA5ABDEN39,{"",2,3,4,5,6,7,8,9,10,11,12,13,14}&amp;$C120)*{1,2,3,4,5,6,7,8,9,10,11,12,13,14})</f>
        <v>0</v>
      </c>
      <c r="G120" s="190">
        <f>SUM(COUNTIF(TA15DEN61,{"",2,3,4,5,6,7,8,9,10,11,12,13,14}&amp;$C120)*{1,2,3,4,5,6,7,8,9,10,11,12,13,14})</f>
        <v>0</v>
      </c>
      <c r="H120" s="190"/>
      <c r="I120" s="190"/>
      <c r="J120" s="190">
        <f>SUM(COUNTIF(xencot,{"",2,3,4,5,6,7,8,9,10,11,12,13,14}&amp;$C120)*{1,2,3,4,5,6,7,8,9,10,11,12,13,14})</f>
        <v>0</v>
      </c>
      <c r="K120" s="190">
        <f>SUM(COUNTIF(TBAT51NA,{"",2,3,4,5,6,7,8,9,10,11,12,13,14}&amp;$C120)*{1,2,3,4,5,6,7,8,9,10,11,12,13,14})</f>
        <v>0</v>
      </c>
      <c r="L120" s="190"/>
      <c r="M120" s="190">
        <f>SUM(COUNTIF(TBAT218NA,{"",2,3,4,5,6,7,8,9,10,11,12,13,14}&amp;$C120)*{1,2,3,4,5,6,7,8,9,10,11,12,13,14})</f>
        <v>0</v>
      </c>
      <c r="N120" s="190">
        <f>SUM(COUNTIF(TBAT22NA,{"",2,3,4,5,6,7,8,9,10,11,12,13,14}&amp;$C120)*{1,2,3,4,5,6,7,8,9,10,11,12,13,14})</f>
        <v>0</v>
      </c>
      <c r="O120" s="190">
        <f>SUM(COUNTIF(TBAT24NA,{"",2,3,4,5,6,7,8,9,10,11,12,13,14}&amp;$C120)*{1,2,3,4,5,6,7,8,9,10,11,12,13,14})</f>
        <v>0</v>
      </c>
      <c r="P120" s="190">
        <f>SUM(COUNTIF(TBAT9NA,{"",2,3,4,5,6,7,8,9,10,11,12,13,14}&amp;$C120)*{1,2,3,4,5,6,7,8,9,10,11,12,13,14})</f>
        <v>0</v>
      </c>
      <c r="Q120" s="190">
        <f>SUM(COUNTIF(TBAT60NA,{"",2,3,4,5,6,7,8,9,10,11,12,13,14}&amp;$C120)*{1,2,3,4,5,6,7,8,9,10,11,12,13,14})</f>
        <v>0</v>
      </c>
      <c r="R120" s="190">
        <f>SUM(COUNTIF(TBAT164NA,{"",2,3,4,5,6,7,8,9,10,11,12,13,14}&amp;$C120)*{1,2,3,4,5,6,7,8,9,10,11,12,13,14})</f>
        <v>0</v>
      </c>
      <c r="S120" s="190">
        <f>SUM(COUNTIF(TBAT52NA,{"",2,3,4,5,6,7,8,9,10,11,12,13,14}&amp;$C120)*{1,2,3,4,5,6,7,8,9,10,11,12,13,14})</f>
        <v>0</v>
      </c>
      <c r="T120" s="190">
        <f>SUM(COUNTIF(TBAT301NA,{"",2,3,4,5,6,7,8,9,10,11,12,13,14}&amp;$C120)*{1,2,3,4,5,6,7,8,9,10,11,12,13,14})</f>
        <v>0</v>
      </c>
      <c r="U120" s="190">
        <f>SUM(COUNTIF(TBAT46NA,{"",2,3,4,5,6,7,8,9,10,11,12,13,14}&amp;$C120)*{1,2,3,4,5,6,7,8,9,10,11,12,13,14})</f>
        <v>0</v>
      </c>
      <c r="V120" s="190">
        <f>SUM(COUNTIF(TBAT378NA,{"",2,3,4,5,6,7,8,9,10,11,12,13,14}&amp;$C120)*{1,2,3,4,5,6,7,8,9,10,11,12,13,14})</f>
        <v>0</v>
      </c>
      <c r="W120" s="225">
        <f t="shared" si="9"/>
        <v>0</v>
      </c>
      <c r="X120" s="176"/>
    </row>
    <row r="121" spans="1:24" s="182" customFormat="1" hidden="1">
      <c r="A121" s="168" t="str">
        <f>IF(W121=0,"ẩn",MAX($A$5:$A120)+1)</f>
        <v>ẩn</v>
      </c>
      <c r="B121" s="175" t="s">
        <v>473</v>
      </c>
      <c r="C121" s="181" t="s">
        <v>474</v>
      </c>
      <c r="D121" s="176" t="s">
        <v>12</v>
      </c>
      <c r="E121" s="190">
        <f t="array" ref="E121">SUM(COUNTIF(thaydayTA,{"",2,3,4,5,6,7,8,9,10,11,12,13,14}&amp;$C121)*{1,2,3,4,5,6,7,8,9,10,11,12,13,14})</f>
        <v>0</v>
      </c>
      <c r="F121" s="80">
        <f>SUM(COUNTIF(XDMTA5ABDEN39,{"",2,3,4,5,6,7,8,9,10,11,12,13,14}&amp;$C121)*{1,2,3,4,5,6,7,8,9,10,11,12,13,14})</f>
        <v>0</v>
      </c>
      <c r="G121" s="190">
        <f>SUM(COUNTIF(TA15DEN61,{"",2,3,4,5,6,7,8,9,10,11,12,13,14}&amp;$C121)*{1,2,3,4,5,6,7,8,9,10,11,12,13,14})</f>
        <v>0</v>
      </c>
      <c r="H121" s="190"/>
      <c r="I121" s="190"/>
      <c r="J121" s="190">
        <f>SUM(COUNTIF(xencot,{"",2,3,4,5,6,7,8,9,10,11,12,13,14}&amp;$C121)*{1,2,3,4,5,6,7,8,9,10,11,12,13,14})</f>
        <v>0</v>
      </c>
      <c r="K121" s="190">
        <f>SUM(COUNTIF(TBAT51NA,{"",2,3,4,5,6,7,8,9,10,11,12,13,14}&amp;$C121)*{1,2,3,4,5,6,7,8,9,10,11,12,13,14})</f>
        <v>0</v>
      </c>
      <c r="L121" s="190"/>
      <c r="M121" s="190">
        <f>SUM(COUNTIF(TBAT218NA,{"",2,3,4,5,6,7,8,9,10,11,12,13,14}&amp;$C121)*{1,2,3,4,5,6,7,8,9,10,11,12,13,14})</f>
        <v>0</v>
      </c>
      <c r="N121" s="190">
        <f>SUM(COUNTIF(TBAT22NA,{"",2,3,4,5,6,7,8,9,10,11,12,13,14}&amp;$C121)*{1,2,3,4,5,6,7,8,9,10,11,12,13,14})</f>
        <v>0</v>
      </c>
      <c r="O121" s="190">
        <f>SUM(COUNTIF(TBAT24NA,{"",2,3,4,5,6,7,8,9,10,11,12,13,14}&amp;$C121)*{1,2,3,4,5,6,7,8,9,10,11,12,13,14})</f>
        <v>0</v>
      </c>
      <c r="P121" s="190">
        <f>SUM(COUNTIF(TBAT9NA,{"",2,3,4,5,6,7,8,9,10,11,12,13,14}&amp;$C121)*{1,2,3,4,5,6,7,8,9,10,11,12,13,14})</f>
        <v>0</v>
      </c>
      <c r="Q121" s="190">
        <f>SUM(COUNTIF(TBAT60NA,{"",2,3,4,5,6,7,8,9,10,11,12,13,14}&amp;$C121)*{1,2,3,4,5,6,7,8,9,10,11,12,13,14})</f>
        <v>0</v>
      </c>
      <c r="R121" s="190">
        <f>SUM(COUNTIF(TBAT164NA,{"",2,3,4,5,6,7,8,9,10,11,12,13,14}&amp;$C121)*{1,2,3,4,5,6,7,8,9,10,11,12,13,14})</f>
        <v>0</v>
      </c>
      <c r="S121" s="190">
        <f>SUM(COUNTIF(TBAT52NA,{"",2,3,4,5,6,7,8,9,10,11,12,13,14}&amp;$C121)*{1,2,3,4,5,6,7,8,9,10,11,12,13,14})</f>
        <v>0</v>
      </c>
      <c r="T121" s="190">
        <f>SUM(COUNTIF(TBAT301NA,{"",2,3,4,5,6,7,8,9,10,11,12,13,14}&amp;$C121)*{1,2,3,4,5,6,7,8,9,10,11,12,13,14})</f>
        <v>0</v>
      </c>
      <c r="U121" s="190">
        <f>SUM(COUNTIF(TBAT46NA,{"",2,3,4,5,6,7,8,9,10,11,12,13,14}&amp;$C121)*{1,2,3,4,5,6,7,8,9,10,11,12,13,14})</f>
        <v>0</v>
      </c>
      <c r="V121" s="190">
        <f>SUM(COUNTIF(TBAT378NA,{"",2,3,4,5,6,7,8,9,10,11,12,13,14}&amp;$C121)*{1,2,3,4,5,6,7,8,9,10,11,12,13,14})</f>
        <v>0</v>
      </c>
      <c r="W121" s="225">
        <f t="shared" si="9"/>
        <v>0</v>
      </c>
      <c r="X121" s="176"/>
    </row>
    <row r="122" spans="1:24" s="182" customFormat="1" hidden="1">
      <c r="A122" s="168" t="str">
        <f>IF(W122=0,"ẩn",MAX($A$5:$A121)+1)</f>
        <v>ẩn</v>
      </c>
      <c r="B122" s="175" t="s">
        <v>475</v>
      </c>
      <c r="C122" s="181" t="s">
        <v>476</v>
      </c>
      <c r="D122" s="176" t="s">
        <v>12</v>
      </c>
      <c r="E122" s="190">
        <f t="array" ref="E122">SUM(COUNTIF(thaydayTA,{"",2,3,4,5,6,7,8,9,10,11,12,13,14}&amp;$C122)*{1,2,3,4,5,6,7,8,9,10,11,12,13,14})</f>
        <v>0</v>
      </c>
      <c r="F122" s="80">
        <f>SUM(COUNTIF(XDMTA5ABDEN39,{"",2,3,4,5,6,7,8,9,10,11,12,13,14}&amp;$C122)*{1,2,3,4,5,6,7,8,9,10,11,12,13,14})</f>
        <v>0</v>
      </c>
      <c r="G122" s="190">
        <f>SUM(COUNTIF(TA15DEN61,{"",2,3,4,5,6,7,8,9,10,11,12,13,14}&amp;$C122)*{1,2,3,4,5,6,7,8,9,10,11,12,13,14})</f>
        <v>0</v>
      </c>
      <c r="H122" s="190"/>
      <c r="I122" s="190"/>
      <c r="J122" s="190">
        <f>SUM(COUNTIF(xencot,{"",2,3,4,5,6,7,8,9,10,11,12,13,14}&amp;$C122)*{1,2,3,4,5,6,7,8,9,10,11,12,13,14})</f>
        <v>0</v>
      </c>
      <c r="K122" s="190">
        <f>SUM(COUNTIF(TBAT51NA,{"",2,3,4,5,6,7,8,9,10,11,12,13,14}&amp;$C122)*{1,2,3,4,5,6,7,8,9,10,11,12,13,14})</f>
        <v>0</v>
      </c>
      <c r="L122" s="190"/>
      <c r="M122" s="190">
        <f>SUM(COUNTIF(TBAT218NA,{"",2,3,4,5,6,7,8,9,10,11,12,13,14}&amp;$C122)*{1,2,3,4,5,6,7,8,9,10,11,12,13,14})</f>
        <v>0</v>
      </c>
      <c r="N122" s="190">
        <f>SUM(COUNTIF(TBAT22NA,{"",2,3,4,5,6,7,8,9,10,11,12,13,14}&amp;$C122)*{1,2,3,4,5,6,7,8,9,10,11,12,13,14})</f>
        <v>0</v>
      </c>
      <c r="O122" s="190">
        <f>SUM(COUNTIF(TBAT24NA,{"",2,3,4,5,6,7,8,9,10,11,12,13,14}&amp;$C122)*{1,2,3,4,5,6,7,8,9,10,11,12,13,14})</f>
        <v>0</v>
      </c>
      <c r="P122" s="190">
        <f>SUM(COUNTIF(TBAT9NA,{"",2,3,4,5,6,7,8,9,10,11,12,13,14}&amp;$C122)*{1,2,3,4,5,6,7,8,9,10,11,12,13,14})</f>
        <v>0</v>
      </c>
      <c r="Q122" s="190">
        <f>SUM(COUNTIF(TBAT60NA,{"",2,3,4,5,6,7,8,9,10,11,12,13,14}&amp;$C122)*{1,2,3,4,5,6,7,8,9,10,11,12,13,14})</f>
        <v>0</v>
      </c>
      <c r="R122" s="190">
        <f>SUM(COUNTIF(TBAT164NA,{"",2,3,4,5,6,7,8,9,10,11,12,13,14}&amp;$C122)*{1,2,3,4,5,6,7,8,9,10,11,12,13,14})</f>
        <v>0</v>
      </c>
      <c r="S122" s="190">
        <f>SUM(COUNTIF(TBAT52NA,{"",2,3,4,5,6,7,8,9,10,11,12,13,14}&amp;$C122)*{1,2,3,4,5,6,7,8,9,10,11,12,13,14})</f>
        <v>0</v>
      </c>
      <c r="T122" s="190">
        <f>SUM(COUNTIF(TBAT301NA,{"",2,3,4,5,6,7,8,9,10,11,12,13,14}&amp;$C122)*{1,2,3,4,5,6,7,8,9,10,11,12,13,14})</f>
        <v>0</v>
      </c>
      <c r="U122" s="190">
        <f>SUM(COUNTIF(TBAT46NA,{"",2,3,4,5,6,7,8,9,10,11,12,13,14}&amp;$C122)*{1,2,3,4,5,6,7,8,9,10,11,12,13,14})</f>
        <v>0</v>
      </c>
      <c r="V122" s="190">
        <f>SUM(COUNTIF(TBAT378NA,{"",2,3,4,5,6,7,8,9,10,11,12,13,14}&amp;$C122)*{1,2,3,4,5,6,7,8,9,10,11,12,13,14})</f>
        <v>0</v>
      </c>
      <c r="W122" s="225">
        <f t="shared" si="9"/>
        <v>0</v>
      </c>
      <c r="X122" s="176"/>
    </row>
    <row r="123" spans="1:24" s="182" customFormat="1" hidden="1">
      <c r="A123" s="168" t="str">
        <f>IF(W123=0,"ẩn",MAX($A$5:$A122)+1)</f>
        <v>ẩn</v>
      </c>
      <c r="B123" s="175" t="s">
        <v>477</v>
      </c>
      <c r="C123" s="181" t="s">
        <v>478</v>
      </c>
      <c r="D123" s="176" t="s">
        <v>12</v>
      </c>
      <c r="E123" s="190">
        <f t="array" ref="E123">SUM(COUNTIF(thaydayTA,{"",2,3,4,5,6,7,8,9,10,11,12,13,14}&amp;$C123)*{1,2,3,4,5,6,7,8,9,10,11,12,13,14})</f>
        <v>0</v>
      </c>
      <c r="F123" s="80">
        <f>SUM(COUNTIF(XDMTA5ABDEN39,{"",2,3,4,5,6,7,8,9,10,11,12,13,14}&amp;$C123)*{1,2,3,4,5,6,7,8,9,10,11,12,13,14})</f>
        <v>0</v>
      </c>
      <c r="G123" s="190">
        <f>SUM(COUNTIF(TA15DEN61,{"",2,3,4,5,6,7,8,9,10,11,12,13,14}&amp;$C123)*{1,2,3,4,5,6,7,8,9,10,11,12,13,14})</f>
        <v>0</v>
      </c>
      <c r="H123" s="190"/>
      <c r="I123" s="190"/>
      <c r="J123" s="190">
        <f>SUM(COUNTIF(xencot,{"",2,3,4,5,6,7,8,9,10,11,12,13,14}&amp;$C123)*{1,2,3,4,5,6,7,8,9,10,11,12,13,14})</f>
        <v>0</v>
      </c>
      <c r="K123" s="190">
        <f>SUM(COUNTIF(TBAT51NA,{"",2,3,4,5,6,7,8,9,10,11,12,13,14}&amp;$C123)*{1,2,3,4,5,6,7,8,9,10,11,12,13,14})</f>
        <v>0</v>
      </c>
      <c r="L123" s="190"/>
      <c r="M123" s="190">
        <f>SUM(COUNTIF(TBAT218NA,{"",2,3,4,5,6,7,8,9,10,11,12,13,14}&amp;$C123)*{1,2,3,4,5,6,7,8,9,10,11,12,13,14})</f>
        <v>0</v>
      </c>
      <c r="N123" s="190">
        <f>SUM(COUNTIF(TBAT22NA,{"",2,3,4,5,6,7,8,9,10,11,12,13,14}&amp;$C123)*{1,2,3,4,5,6,7,8,9,10,11,12,13,14})</f>
        <v>0</v>
      </c>
      <c r="O123" s="190">
        <f>SUM(COUNTIF(TBAT24NA,{"",2,3,4,5,6,7,8,9,10,11,12,13,14}&amp;$C123)*{1,2,3,4,5,6,7,8,9,10,11,12,13,14})</f>
        <v>0</v>
      </c>
      <c r="P123" s="190">
        <f>SUM(COUNTIF(TBAT9NA,{"",2,3,4,5,6,7,8,9,10,11,12,13,14}&amp;$C123)*{1,2,3,4,5,6,7,8,9,10,11,12,13,14})</f>
        <v>0</v>
      </c>
      <c r="Q123" s="190">
        <f>SUM(COUNTIF(TBAT60NA,{"",2,3,4,5,6,7,8,9,10,11,12,13,14}&amp;$C123)*{1,2,3,4,5,6,7,8,9,10,11,12,13,14})</f>
        <v>0</v>
      </c>
      <c r="R123" s="190">
        <f>SUM(COUNTIF(TBAT164NA,{"",2,3,4,5,6,7,8,9,10,11,12,13,14}&amp;$C123)*{1,2,3,4,5,6,7,8,9,10,11,12,13,14})</f>
        <v>0</v>
      </c>
      <c r="S123" s="190">
        <f>SUM(COUNTIF(TBAT52NA,{"",2,3,4,5,6,7,8,9,10,11,12,13,14}&amp;$C123)*{1,2,3,4,5,6,7,8,9,10,11,12,13,14})</f>
        <v>0</v>
      </c>
      <c r="T123" s="190">
        <f>SUM(COUNTIF(TBAT301NA,{"",2,3,4,5,6,7,8,9,10,11,12,13,14}&amp;$C123)*{1,2,3,4,5,6,7,8,9,10,11,12,13,14})</f>
        <v>0</v>
      </c>
      <c r="U123" s="190">
        <f>SUM(COUNTIF(TBAT46NA,{"",2,3,4,5,6,7,8,9,10,11,12,13,14}&amp;$C123)*{1,2,3,4,5,6,7,8,9,10,11,12,13,14})</f>
        <v>0</v>
      </c>
      <c r="V123" s="190">
        <f>SUM(COUNTIF(TBAT378NA,{"",2,3,4,5,6,7,8,9,10,11,12,13,14}&amp;$C123)*{1,2,3,4,5,6,7,8,9,10,11,12,13,14})</f>
        <v>0</v>
      </c>
      <c r="W123" s="225">
        <f t="shared" si="9"/>
        <v>0</v>
      </c>
      <c r="X123" s="176"/>
    </row>
    <row r="124" spans="1:24" s="182" customFormat="1">
      <c r="A124" s="168">
        <f>IF(W124=0,"ẩn",MAX($A$5:$A123)+1)</f>
        <v>25</v>
      </c>
      <c r="B124" s="175" t="s">
        <v>2600</v>
      </c>
      <c r="C124" s="181" t="s">
        <v>1913</v>
      </c>
      <c r="D124" s="181" t="s">
        <v>12</v>
      </c>
      <c r="E124" s="190">
        <f t="array" ref="E124">SUM(COUNTIF(thaydayTA,{"",2,3,4,5,6,7,8,9,10,11,12,13,14}&amp;$C124)*{1,2,3,4,5,6,7,8,9,10,11,12,13,14})</f>
        <v>0</v>
      </c>
      <c r="F124" s="80">
        <f>SUM(COUNTIF(XDMTA5ABDEN39,{"",2,3,4,5,6,7,8,9,10,11,12,13,14}&amp;$C124)*{1,2,3,4,5,6,7,8,9,10,11,12,13,14})</f>
        <v>0</v>
      </c>
      <c r="G124" s="190">
        <f>SUM(COUNTIF(TA15DEN61,{"",2,3,4,5,6,7,8,9,10,11,12,13,14}&amp;$C124)*{1,2,3,4,5,6,7,8,9,10,11,12,13,14})</f>
        <v>0</v>
      </c>
      <c r="H124" s="190"/>
      <c r="I124" s="190"/>
      <c r="J124" s="190">
        <f>SUM(COUNTIF(xencot,{"",2,3,4,5,6,7,8,9,10,11,12,13,14}&amp;$C124)*{1,2,3,4,5,6,7,8,9,10,11,12,13,14})</f>
        <v>0</v>
      </c>
      <c r="K124" s="190">
        <f>SUM(COUNTIF(TBAT51NA,{"",2,3,4,5,6,7,8,9,10,11,12,13,14}&amp;$C124)*{1,2,3,4,5,6,7,8,9,10,11,12,13,14})</f>
        <v>0</v>
      </c>
      <c r="L124" s="80">
        <f>SUM(COUNTIF(TA63NA,{"",2,3,4,5,6,7,8,9,10,11,12,13,14}&amp;$C124)*{1,2,3,4,5,6,7,8,9,10,11,12,13,14})</f>
        <v>0</v>
      </c>
      <c r="M124" s="190">
        <f>SUM(COUNTIF(TBAT218NA,{"",2,3,4,5,6,7,8,9,10,11,12,13,14}&amp;$C124)*{1,2,3,4,5,6,7,8,9,10,11,12,13,14})</f>
        <v>0</v>
      </c>
      <c r="N124" s="190">
        <f>SUM(COUNTIF(TBAT22NA,{"",2,3,4,5,6,7,8,9,10,11,12,13,14}&amp;$C124)*{1,2,3,4,5,6,7,8,9,10,11,12,13,14})</f>
        <v>0</v>
      </c>
      <c r="O124" s="190">
        <f>SUM(COUNTIF(TBAT24NA,{"",2,3,4,5,6,7,8,9,10,11,12,13,14}&amp;$C124)*{1,2,3,4,5,6,7,8,9,10,11,12,13,14})</f>
        <v>3</v>
      </c>
      <c r="P124" s="190">
        <f>SUM(COUNTIF(TBAT9NA,{"",2,3,4,5,6,7,8,9,10,11,12,13,14}&amp;$C124)*{1,2,3,4,5,6,7,8,9,10,11,12,13,14})</f>
        <v>0</v>
      </c>
      <c r="Q124" s="190">
        <f>SUM(COUNTIF(TBAT60NA,{"",2,3,4,5,6,7,8,9,10,11,12,13,14}&amp;$C124)*{1,2,3,4,5,6,7,8,9,10,11,12,13,14})</f>
        <v>9</v>
      </c>
      <c r="R124" s="190">
        <f>SUM(COUNTIF(TBAT164NA,{"",2,3,4,5,6,7,8,9,10,11,12,13,14}&amp;$C124)*{1,2,3,4,5,6,7,8,9,10,11,12,13,14})</f>
        <v>0</v>
      </c>
      <c r="S124" s="190">
        <f>SUM(COUNTIF(TBAT52NA,{"",2,3,4,5,6,7,8,9,10,11,12,13,14}&amp;$C124)*{1,2,3,4,5,6,7,8,9,10,11,12,13,14})</f>
        <v>0</v>
      </c>
      <c r="T124" s="190">
        <f>SUM(COUNTIF(TBAT301NA,{"",2,3,4,5,6,7,8,9,10,11,12,13,14}&amp;$C124)*{1,2,3,4,5,6,7,8,9,10,11,12,13,14})</f>
        <v>0</v>
      </c>
      <c r="U124" s="190">
        <f>SUM(COUNTIF(TBAT46NA,{"",2,3,4,5,6,7,8,9,10,11,12,13,14}&amp;$C124)*{1,2,3,4,5,6,7,8,9,10,11,12,13,14})</f>
        <v>0</v>
      </c>
      <c r="V124" s="190">
        <f>SUM(COUNTIF(TBAT378NA,{"",2,3,4,5,6,7,8,9,10,11,12,13,14}&amp;$C124)*{1,2,3,4,5,6,7,8,9,10,11,12,13,14})</f>
        <v>0</v>
      </c>
      <c r="W124" s="556">
        <f t="shared" ref="W124" si="10">+SUM(E124:V124)</f>
        <v>12</v>
      </c>
      <c r="X124" s="581"/>
    </row>
    <row r="125" spans="1:24" s="182" customFormat="1">
      <c r="A125" s="168">
        <f>IF(W125=0,"ẩn",MAX($A$5:$A124)+1)</f>
        <v>26</v>
      </c>
      <c r="B125" s="175" t="s">
        <v>479</v>
      </c>
      <c r="C125" s="181" t="s">
        <v>2589</v>
      </c>
      <c r="D125" s="181" t="s">
        <v>12</v>
      </c>
      <c r="E125" s="190">
        <f t="array" ref="E125">SUM(COUNTIF(thaydayTA,{"",2,3,4,5,6,7,8,9,10,11,12,13,14}&amp;$C125)*{1,2,3,4,5,6,7,8,9,10,11,12,13,14})</f>
        <v>0</v>
      </c>
      <c r="F125" s="80">
        <f>SUM(COUNTIF(XDMTA5ABDEN39,{"",2,3,4,5,6,7,8,9,10,11,12,13,14}&amp;$C125)*{1,2,3,4,5,6,7,8,9,10,11,12,13,14})</f>
        <v>0</v>
      </c>
      <c r="G125" s="190">
        <f>SUM(COUNTIF(TA15DEN61,{"",2,3,4,5,6,7,8,9,10,11,12,13,14}&amp;$C125)*{1,2,3,4,5,6,7,8,9,10,11,12,13,14})</f>
        <v>0</v>
      </c>
      <c r="H125" s="190"/>
      <c r="I125" s="190"/>
      <c r="J125" s="190">
        <f>SUM(COUNTIF(xencot,{"",2,3,4,5,6,7,8,9,10,11,12,13,14}&amp;$C125)*{1,2,3,4,5,6,7,8,9,10,11,12,13,14})</f>
        <v>0</v>
      </c>
      <c r="K125" s="190">
        <f>SUM(COUNTIF(TBAT51NA,{"",2,3,4,5,6,7,8,9,10,11,12,13,14}&amp;$C125)*{1,2,3,4,5,6,7,8,9,10,11,12,13,14})</f>
        <v>0</v>
      </c>
      <c r="L125" s="80">
        <f>SUM(COUNTIF(TA63NA,{"",2,3,4,5,6,7,8,9,10,11,12,13,14}&amp;$C125)*{1,2,3,4,5,6,7,8,9,10,11,12,13,14})</f>
        <v>1</v>
      </c>
      <c r="M125" s="190">
        <f>SUM(COUNTIF(TBAT218NA,{"",2,3,4,5,6,7,8,9,10,11,12,13,14}&amp;$C125)*{1,2,3,4,5,6,7,8,9,10,11,12,13,14})</f>
        <v>0</v>
      </c>
      <c r="N125" s="190">
        <f>SUM(COUNTIF(TBAT22NA,{"",2,3,4,5,6,7,8,9,10,11,12,13,14}&amp;$C125)*{1,2,3,4,5,6,7,8,9,10,11,12,13,14})</f>
        <v>0</v>
      </c>
      <c r="O125" s="190">
        <f>SUM(COUNTIF(TBAT24NA,{"",2,3,4,5,6,7,8,9,10,11,12,13,14}&amp;$C125)*{1,2,3,4,5,6,7,8,9,10,11,12,13,14})</f>
        <v>0</v>
      </c>
      <c r="P125" s="190">
        <f>SUM(COUNTIF(TBAT9NA,{"",2,3,4,5,6,7,8,9,10,11,12,13,14}&amp;$C125)*{1,2,3,4,5,6,7,8,9,10,11,12,13,14})</f>
        <v>0</v>
      </c>
      <c r="Q125" s="190">
        <f>SUM(COUNTIF(TBAT60NA,{"",2,3,4,5,6,7,8,9,10,11,12,13,14}&amp;$C125)*{1,2,3,4,5,6,7,8,9,10,11,12,13,14})</f>
        <v>0</v>
      </c>
      <c r="R125" s="190">
        <f>SUM(COUNTIF(TBAT164NA,{"",2,3,4,5,6,7,8,9,10,11,12,13,14}&amp;$C125)*{1,2,3,4,5,6,7,8,9,10,11,12,13,14})</f>
        <v>0</v>
      </c>
      <c r="S125" s="190">
        <f>SUM(COUNTIF(TBAT52NA,{"",2,3,4,5,6,7,8,9,10,11,12,13,14}&amp;$C125)*{1,2,3,4,5,6,7,8,9,10,11,12,13,14})</f>
        <v>0</v>
      </c>
      <c r="T125" s="190">
        <f>SUM(COUNTIF(TBAT301NA,{"",2,3,4,5,6,7,8,9,10,11,12,13,14}&amp;$C125)*{1,2,3,4,5,6,7,8,9,10,11,12,13,14})</f>
        <v>0</v>
      </c>
      <c r="U125" s="190">
        <f>SUM(COUNTIF(TBAT46NA,{"",2,3,4,5,6,7,8,9,10,11,12,13,14}&amp;$C125)*{1,2,3,4,5,6,7,8,9,10,11,12,13,14})</f>
        <v>0</v>
      </c>
      <c r="V125" s="190">
        <f>SUM(COUNTIF(TBAT378NA,{"",2,3,4,5,6,7,8,9,10,11,12,13,14}&amp;$C125)*{1,2,3,4,5,6,7,8,9,10,11,12,13,14})</f>
        <v>0</v>
      </c>
      <c r="W125" s="556">
        <f t="shared" si="9"/>
        <v>1</v>
      </c>
      <c r="X125" s="581"/>
    </row>
    <row r="126" spans="1:24" s="182" customFormat="1" hidden="1">
      <c r="A126" s="168" t="str">
        <f>IF(W126=0,"ẩn",MAX($A$5:$A125)+1)</f>
        <v>ẩn</v>
      </c>
      <c r="B126" s="175" t="s">
        <v>480</v>
      </c>
      <c r="C126" s="181" t="s">
        <v>116</v>
      </c>
      <c r="D126" s="181" t="s">
        <v>12</v>
      </c>
      <c r="E126" s="190">
        <f t="array" ref="E126">SUM(COUNTIF(thaydayTA,{"",2,3,4,5,6,7,8,9,10,11,12,13,14}&amp;$C126)*{1,2,3,4,5,6,7,8,9,10,11,12,13,14})</f>
        <v>0</v>
      </c>
      <c r="F126" s="80">
        <f>SUM(COUNTIF(XDMTA5ABDEN39,{"",2,3,4,5,6,7,8,9,10,11,12,13,14}&amp;$C126)*{1,2,3,4,5,6,7,8,9,10,11,12,13,14})</f>
        <v>0</v>
      </c>
      <c r="G126" s="190">
        <f>SUM(COUNTIF(TA15DEN61,{"",2,3,4,5,6,7,8,9,10,11,12,13,14}&amp;$C126)*{1,2,3,4,5,6,7,8,9,10,11,12,13,14})</f>
        <v>0</v>
      </c>
      <c r="H126" s="190"/>
      <c r="I126" s="190"/>
      <c r="J126" s="190">
        <f>SUM(COUNTIF(xencot,{"",2,3,4,5,6,7,8,9,10,11,12,13,14}&amp;$C126)*{1,2,3,4,5,6,7,8,9,10,11,12,13,14})</f>
        <v>0</v>
      </c>
      <c r="K126" s="190">
        <f>SUM(COUNTIF(TBAT51NA,{"",2,3,4,5,6,7,8,9,10,11,12,13,14}&amp;$C126)*{1,2,3,4,5,6,7,8,9,10,11,12,13,14})</f>
        <v>0</v>
      </c>
      <c r="L126" s="190"/>
      <c r="M126" s="190">
        <f>SUM(COUNTIF(TBAT218NA,{"",2,3,4,5,6,7,8,9,10,11,12,13,14}&amp;$C126)*{1,2,3,4,5,6,7,8,9,10,11,12,13,14})</f>
        <v>0</v>
      </c>
      <c r="N126" s="190">
        <f>SUM(COUNTIF(TBAT22NA,{"",2,3,4,5,6,7,8,9,10,11,12,13,14}&amp;$C126)*{1,2,3,4,5,6,7,8,9,10,11,12,13,14})</f>
        <v>0</v>
      </c>
      <c r="O126" s="190">
        <f>SUM(COUNTIF(TBAT24NA,{"",2,3,4,5,6,7,8,9,10,11,12,13,14}&amp;$C126)*{1,2,3,4,5,6,7,8,9,10,11,12,13,14})</f>
        <v>0</v>
      </c>
      <c r="P126" s="190">
        <f>SUM(COUNTIF(TBAT9NA,{"",2,3,4,5,6,7,8,9,10,11,12,13,14}&amp;$C126)*{1,2,3,4,5,6,7,8,9,10,11,12,13,14})</f>
        <v>0</v>
      </c>
      <c r="Q126" s="190">
        <f>SUM(COUNTIF(TBAT60NA,{"",2,3,4,5,6,7,8,9,10,11,12,13,14}&amp;$C126)*{1,2,3,4,5,6,7,8,9,10,11,12,13,14})</f>
        <v>0</v>
      </c>
      <c r="R126" s="190">
        <f>SUM(COUNTIF(TBAT164NA,{"",2,3,4,5,6,7,8,9,10,11,12,13,14}&amp;$C126)*{1,2,3,4,5,6,7,8,9,10,11,12,13,14})</f>
        <v>0</v>
      </c>
      <c r="S126" s="190">
        <f>SUM(COUNTIF(TBAT52NA,{"",2,3,4,5,6,7,8,9,10,11,12,13,14}&amp;$C126)*{1,2,3,4,5,6,7,8,9,10,11,12,13,14})</f>
        <v>0</v>
      </c>
      <c r="T126" s="190">
        <f>SUM(COUNTIF(TBAT301NA,{"",2,3,4,5,6,7,8,9,10,11,12,13,14}&amp;$C126)*{1,2,3,4,5,6,7,8,9,10,11,12,13,14})</f>
        <v>0</v>
      </c>
      <c r="U126" s="190">
        <f>SUM(COUNTIF(TBAT46NA,{"",2,3,4,5,6,7,8,9,10,11,12,13,14}&amp;$C126)*{1,2,3,4,5,6,7,8,9,10,11,12,13,14})</f>
        <v>0</v>
      </c>
      <c r="V126" s="190">
        <f>SUM(COUNTIF(TBAT378NA,{"",2,3,4,5,6,7,8,9,10,11,12,13,14}&amp;$C126)*{1,2,3,4,5,6,7,8,9,10,11,12,13,14})</f>
        <v>0</v>
      </c>
      <c r="W126" s="225">
        <f t="shared" si="9"/>
        <v>0</v>
      </c>
      <c r="X126" s="176"/>
    </row>
    <row r="127" spans="1:24" s="182" customFormat="1" hidden="1">
      <c r="A127" s="168" t="str">
        <f>IF(W127=0,"ẩn",MAX($A$5:$A126)+1)</f>
        <v>ẩn</v>
      </c>
      <c r="B127" s="175" t="s">
        <v>481</v>
      </c>
      <c r="C127" s="181" t="s">
        <v>482</v>
      </c>
      <c r="D127" s="181" t="s">
        <v>12</v>
      </c>
      <c r="E127" s="190">
        <f t="array" ref="E127">SUM(COUNTIF(thaydayTA,{"",2,3,4,5,6,7,8,9,10,11,12,13,14}&amp;$C127)*{1,2,3,4,5,6,7,8,9,10,11,12,13,14})</f>
        <v>0</v>
      </c>
      <c r="F127" s="80">
        <f>SUM(COUNTIF(XDMTA5ABDEN39,{"",2,3,4,5,6,7,8,9,10,11,12,13,14}&amp;$C127)*{1,2,3,4,5,6,7,8,9,10,11,12,13,14})</f>
        <v>0</v>
      </c>
      <c r="G127" s="190">
        <f>SUM(COUNTIF(TA15DEN61,{"",2,3,4,5,6,7,8,9,10,11,12,13,14}&amp;$C127)*{1,2,3,4,5,6,7,8,9,10,11,12,13,14})</f>
        <v>0</v>
      </c>
      <c r="H127" s="190"/>
      <c r="I127" s="190"/>
      <c r="J127" s="190">
        <f>SUM(COUNTIF(xencot,{"",2,3,4,5,6,7,8,9,10,11,12,13,14}&amp;$C127)*{1,2,3,4,5,6,7,8,9,10,11,12,13,14})</f>
        <v>0</v>
      </c>
      <c r="K127" s="190">
        <f>SUM(COUNTIF(TBAT51NA,{"",2,3,4,5,6,7,8,9,10,11,12,13,14}&amp;$C127)*{1,2,3,4,5,6,7,8,9,10,11,12,13,14})</f>
        <v>0</v>
      </c>
      <c r="L127" s="190"/>
      <c r="M127" s="190">
        <f>SUM(COUNTIF(TBAT218NA,{"",2,3,4,5,6,7,8,9,10,11,12,13,14}&amp;$C127)*{1,2,3,4,5,6,7,8,9,10,11,12,13,14})</f>
        <v>0</v>
      </c>
      <c r="N127" s="190">
        <f>SUM(COUNTIF(TBAT22NA,{"",2,3,4,5,6,7,8,9,10,11,12,13,14}&amp;$C127)*{1,2,3,4,5,6,7,8,9,10,11,12,13,14})</f>
        <v>0</v>
      </c>
      <c r="O127" s="190">
        <f>SUM(COUNTIF(TBAT24NA,{"",2,3,4,5,6,7,8,9,10,11,12,13,14}&amp;$C127)*{1,2,3,4,5,6,7,8,9,10,11,12,13,14})</f>
        <v>0</v>
      </c>
      <c r="P127" s="190">
        <f>SUM(COUNTIF(TBAT9NA,{"",2,3,4,5,6,7,8,9,10,11,12,13,14}&amp;$C127)*{1,2,3,4,5,6,7,8,9,10,11,12,13,14})</f>
        <v>0</v>
      </c>
      <c r="Q127" s="190">
        <f>SUM(COUNTIF(TBAT60NA,{"",2,3,4,5,6,7,8,9,10,11,12,13,14}&amp;$C127)*{1,2,3,4,5,6,7,8,9,10,11,12,13,14})</f>
        <v>0</v>
      </c>
      <c r="R127" s="190">
        <f>SUM(COUNTIF(TBAT164NA,{"",2,3,4,5,6,7,8,9,10,11,12,13,14}&amp;$C127)*{1,2,3,4,5,6,7,8,9,10,11,12,13,14})</f>
        <v>0</v>
      </c>
      <c r="S127" s="190">
        <f>SUM(COUNTIF(TBAT52NA,{"",2,3,4,5,6,7,8,9,10,11,12,13,14}&amp;$C127)*{1,2,3,4,5,6,7,8,9,10,11,12,13,14})</f>
        <v>0</v>
      </c>
      <c r="T127" s="190">
        <f>SUM(COUNTIF(TBAT301NA,{"",2,3,4,5,6,7,8,9,10,11,12,13,14}&amp;$C127)*{1,2,3,4,5,6,7,8,9,10,11,12,13,14})</f>
        <v>0</v>
      </c>
      <c r="U127" s="190">
        <f>SUM(COUNTIF(TBAT46NA,{"",2,3,4,5,6,7,8,9,10,11,12,13,14}&amp;$C127)*{1,2,3,4,5,6,7,8,9,10,11,12,13,14})</f>
        <v>0</v>
      </c>
      <c r="V127" s="190">
        <f>SUM(COUNTIF(TBAT378NA,{"",2,3,4,5,6,7,8,9,10,11,12,13,14}&amp;$C127)*{1,2,3,4,5,6,7,8,9,10,11,12,13,14})</f>
        <v>0</v>
      </c>
      <c r="W127" s="225">
        <f t="shared" si="9"/>
        <v>0</v>
      </c>
      <c r="X127" s="176"/>
    </row>
    <row r="128" spans="1:24" s="182" customFormat="1" hidden="1">
      <c r="A128" s="168" t="str">
        <f>IF(W128=0,"ẩn",MAX($A$5:$A127)+1)</f>
        <v>ẩn</v>
      </c>
      <c r="B128" s="175" t="s">
        <v>483</v>
      </c>
      <c r="C128" s="181" t="s">
        <v>484</v>
      </c>
      <c r="D128" s="181" t="s">
        <v>12</v>
      </c>
      <c r="E128" s="190">
        <f t="array" ref="E128">SUM(COUNTIF(thaydayTA,{"",2,3,4,5,6,7,8,9,10,11,12,13,14}&amp;$C128)*{1,2,3,4,5,6,7,8,9,10,11,12,13,14})</f>
        <v>0</v>
      </c>
      <c r="F128" s="80">
        <f>SUM(COUNTIF(XDMTA5ABDEN39,{"",2,3,4,5,6,7,8,9,10,11,12,13,14}&amp;$C128)*{1,2,3,4,5,6,7,8,9,10,11,12,13,14})</f>
        <v>0</v>
      </c>
      <c r="G128" s="190">
        <f>SUM(COUNTIF(TA15DEN61,{"",2,3,4,5,6,7,8,9,10,11,12,13,14}&amp;$C128)*{1,2,3,4,5,6,7,8,9,10,11,12,13,14})</f>
        <v>0</v>
      </c>
      <c r="H128" s="190"/>
      <c r="I128" s="190"/>
      <c r="J128" s="190">
        <f>SUM(COUNTIF(xencot,{"",2,3,4,5,6,7,8,9,10,11,12,13,14}&amp;$C128)*{1,2,3,4,5,6,7,8,9,10,11,12,13,14})</f>
        <v>0</v>
      </c>
      <c r="K128" s="190">
        <f>SUM(COUNTIF(TBAT51NA,{"",2,3,4,5,6,7,8,9,10,11,12,13,14}&amp;$C128)*{1,2,3,4,5,6,7,8,9,10,11,12,13,14})</f>
        <v>0</v>
      </c>
      <c r="L128" s="190"/>
      <c r="M128" s="190">
        <f>SUM(COUNTIF(TBAT218NA,{"",2,3,4,5,6,7,8,9,10,11,12,13,14}&amp;$C128)*{1,2,3,4,5,6,7,8,9,10,11,12,13,14})</f>
        <v>0</v>
      </c>
      <c r="N128" s="190">
        <f>SUM(COUNTIF(TBAT22NA,{"",2,3,4,5,6,7,8,9,10,11,12,13,14}&amp;$C128)*{1,2,3,4,5,6,7,8,9,10,11,12,13,14})</f>
        <v>0</v>
      </c>
      <c r="O128" s="190">
        <f>SUM(COUNTIF(TBAT24NA,{"",2,3,4,5,6,7,8,9,10,11,12,13,14}&amp;$C128)*{1,2,3,4,5,6,7,8,9,10,11,12,13,14})</f>
        <v>0</v>
      </c>
      <c r="P128" s="190">
        <f>SUM(COUNTIF(TBAT9NA,{"",2,3,4,5,6,7,8,9,10,11,12,13,14}&amp;$C128)*{1,2,3,4,5,6,7,8,9,10,11,12,13,14})</f>
        <v>0</v>
      </c>
      <c r="Q128" s="190">
        <f>SUM(COUNTIF(TBAT60NA,{"",2,3,4,5,6,7,8,9,10,11,12,13,14}&amp;$C128)*{1,2,3,4,5,6,7,8,9,10,11,12,13,14})</f>
        <v>0</v>
      </c>
      <c r="R128" s="190">
        <f>SUM(COUNTIF(TBAT164NA,{"",2,3,4,5,6,7,8,9,10,11,12,13,14}&amp;$C128)*{1,2,3,4,5,6,7,8,9,10,11,12,13,14})</f>
        <v>0</v>
      </c>
      <c r="S128" s="190">
        <f>SUM(COUNTIF(TBAT52NA,{"",2,3,4,5,6,7,8,9,10,11,12,13,14}&amp;$C128)*{1,2,3,4,5,6,7,8,9,10,11,12,13,14})</f>
        <v>0</v>
      </c>
      <c r="T128" s="190">
        <f>SUM(COUNTIF(TBAT301NA,{"",2,3,4,5,6,7,8,9,10,11,12,13,14}&amp;$C128)*{1,2,3,4,5,6,7,8,9,10,11,12,13,14})</f>
        <v>0</v>
      </c>
      <c r="U128" s="190">
        <f>SUM(COUNTIF(TBAT46NA,{"",2,3,4,5,6,7,8,9,10,11,12,13,14}&amp;$C128)*{1,2,3,4,5,6,7,8,9,10,11,12,13,14})</f>
        <v>0</v>
      </c>
      <c r="V128" s="190">
        <f>SUM(COUNTIF(TBAT378NA,{"",2,3,4,5,6,7,8,9,10,11,12,13,14}&amp;$C128)*{1,2,3,4,5,6,7,8,9,10,11,12,13,14})</f>
        <v>0</v>
      </c>
      <c r="W128" s="225">
        <f t="shared" si="9"/>
        <v>0</v>
      </c>
      <c r="X128" s="176"/>
    </row>
    <row r="129" spans="1:24" s="182" customFormat="1">
      <c r="A129" s="168">
        <f>IF(W129=0,"ẩn",MAX($A$5:$A128)+1)</f>
        <v>27</v>
      </c>
      <c r="B129" s="175" t="s">
        <v>2451</v>
      </c>
      <c r="C129" s="181" t="s">
        <v>2450</v>
      </c>
      <c r="D129" s="181" t="s">
        <v>12</v>
      </c>
      <c r="E129" s="80">
        <f t="array" ref="E129">SUM(COUNTIF(thaydayTA,{"",2,3,4,5,6,7,8,9,10,11,12,13,14}&amp;$C129)*{1,2,3,4,5,6,7,8,9,10,11,12,13,14})</f>
        <v>0</v>
      </c>
      <c r="F129" s="80">
        <f>SUM(COUNTIF(XDMTA5ABDEN39,{"",2,3,4,5,6,7,8,9,10,11,12,13,14}&amp;$C129)*{1,2,3,4,5,6,7,8,9,10,11,12,13,14})</f>
        <v>0</v>
      </c>
      <c r="G129" s="80">
        <f>SUM(COUNTIF(TA15DEN61,{"",2,3,4,5,6,7,8,9,10,11,12,13,14}&amp;$C129)*{1,2,3,4,5,6,7,8,9,10,11,12,13,14})</f>
        <v>0</v>
      </c>
      <c r="H129" s="80"/>
      <c r="I129" s="80"/>
      <c r="J129" s="80">
        <f>SUM(COUNTIF(xencot,{"",2,3,4,5,6,7,8,9,10,11,12,13,14}&amp;$C129)*{1,2,3,4,5,6,7,8,9,10,11,12,13,14})</f>
        <v>0</v>
      </c>
      <c r="K129" s="80">
        <f>SUM(COUNTIF(TBAT51NA,{"",2,3,4,5,6,7,8,9,10,11,12,13,14}&amp;$C129)*{1,2,3,4,5,6,7,8,9,10,11,12,13,14})</f>
        <v>1</v>
      </c>
      <c r="L129" s="80">
        <f>SUM(COUNTIF(TA63NA,{"",2,3,4,5,6,7,8,9,10,11,12,13,14}&amp;$C129)*{1,2,3,4,5,6,7,8,9,10,11,12,13,14})</f>
        <v>0</v>
      </c>
      <c r="M129" s="80">
        <f>SUM(COUNTIF(TBAT218NA,{"",2,3,4,5,6,7,8,9,10,11,12,13,14}&amp;$C129)*{1,2,3,4,5,6,7,8,9,10,11,12,13,14})</f>
        <v>0</v>
      </c>
      <c r="N129" s="80">
        <f>SUM(COUNTIF(TBAT22NA,{"",2,3,4,5,6,7,8,9,10,11,12,13,14}&amp;$C129)*{1,2,3,4,5,6,7,8,9,10,11,12,13,14})</f>
        <v>0</v>
      </c>
      <c r="O129" s="80">
        <f>SUM(COUNTIF(TBAT24NA,{"",2,3,4,5,6,7,8,9,10,11,12,13,14}&amp;$C129)*{1,2,3,4,5,6,7,8,9,10,11,12,13,14})</f>
        <v>0</v>
      </c>
      <c r="P129" s="80">
        <f>SUM(COUNTIF(TBAT9NA,{"",2,3,4,5,6,7,8,9,10,11,12,13,14}&amp;$C129)*{1,2,3,4,5,6,7,8,9,10,11,12,13,14})</f>
        <v>0</v>
      </c>
      <c r="Q129" s="80">
        <f>SUM(COUNTIF(TBAT60NA,{"",2,3,4,5,6,7,8,9,10,11,12,13,14}&amp;$C129)*{1,2,3,4,5,6,7,8,9,10,11,12,13,14})</f>
        <v>0</v>
      </c>
      <c r="R129" s="80">
        <f>SUM(COUNTIF(TBAT164NA,{"",2,3,4,5,6,7,8,9,10,11,12,13,14}&amp;$C129)*{1,2,3,4,5,6,7,8,9,10,11,12,13,14})</f>
        <v>0</v>
      </c>
      <c r="S129" s="80">
        <f>SUM(COUNTIF(TBAT52NA,{"",2,3,4,5,6,7,8,9,10,11,12,13,14}&amp;$C129)*{1,2,3,4,5,6,7,8,9,10,11,12,13,14})</f>
        <v>0</v>
      </c>
      <c r="T129" s="80">
        <f>SUM(COUNTIF(TBAT301NA,{"",2,3,4,5,6,7,8,9,10,11,12,13,14}&amp;$C129)*{1,2,3,4,5,6,7,8,9,10,11,12,13,14})</f>
        <v>0</v>
      </c>
      <c r="U129" s="80">
        <f>SUM(COUNTIF(TBAT46NA,{"",2,3,4,5,6,7,8,9,10,11,12,13,14}&amp;$C129)*{1,2,3,4,5,6,7,8,9,10,11,12,13,14})</f>
        <v>0</v>
      </c>
      <c r="V129" s="80">
        <f>SUM(COUNTIF(TBAT378NA,{"",2,3,4,5,6,7,8,9,10,11,12,13,14}&amp;$C129)*{1,2,3,4,5,6,7,8,9,10,11,12,13,14})</f>
        <v>0</v>
      </c>
      <c r="W129" s="428">
        <f t="shared" si="9"/>
        <v>1</v>
      </c>
      <c r="X129" s="581"/>
    </row>
    <row r="130" spans="1:24" s="182" customFormat="1" hidden="1">
      <c r="A130" s="168" t="str">
        <f>IF(W130=0,"ẩn",MAX($A$5:$A129)+1)</f>
        <v>ẩn</v>
      </c>
      <c r="B130" s="175" t="s">
        <v>485</v>
      </c>
      <c r="C130" s="181" t="s">
        <v>486</v>
      </c>
      <c r="D130" s="181" t="s">
        <v>12</v>
      </c>
      <c r="E130" s="190">
        <f t="array" ref="E130">SUM(COUNTIF(thaydayTA,{"",2,3,4,5,6,7,8,9,10,11,12,13,14}&amp;$C130)*{1,2,3,4,5,6,7,8,9,10,11,12,13,14})</f>
        <v>0</v>
      </c>
      <c r="F130" s="80">
        <f>SUM(COUNTIF(XDMTA5ABDEN39,{"",2,3,4,5,6,7,8,9,10,11,12,13,14}&amp;$C130)*{1,2,3,4,5,6,7,8,9,10,11,12,13,14})</f>
        <v>0</v>
      </c>
      <c r="G130" s="190">
        <f>SUM(COUNTIF(TA15DEN61,{"",2,3,4,5,6,7,8,9,10,11,12,13,14}&amp;$C130)*{1,2,3,4,5,6,7,8,9,10,11,12,13,14})</f>
        <v>0</v>
      </c>
      <c r="H130" s="190"/>
      <c r="I130" s="190"/>
      <c r="J130" s="190">
        <f>SUM(COUNTIF(xencot,{"",2,3,4,5,6,7,8,9,10,11,12,13,14}&amp;$C130)*{1,2,3,4,5,6,7,8,9,10,11,12,13,14})</f>
        <v>0</v>
      </c>
      <c r="K130" s="190">
        <f>SUM(COUNTIF(TBAT51NA,{"",2,3,4,5,6,7,8,9,10,11,12,13,14}&amp;$C130)*{1,2,3,4,5,6,7,8,9,10,11,12,13,14})</f>
        <v>0</v>
      </c>
      <c r="L130" s="190"/>
      <c r="M130" s="190">
        <f>SUM(COUNTIF(TBAT218NA,{"",2,3,4,5,6,7,8,9,10,11,12,13,14}&amp;$C130)*{1,2,3,4,5,6,7,8,9,10,11,12,13,14})</f>
        <v>0</v>
      </c>
      <c r="N130" s="190">
        <f>SUM(COUNTIF(TBAT22NA,{"",2,3,4,5,6,7,8,9,10,11,12,13,14}&amp;$C130)*{1,2,3,4,5,6,7,8,9,10,11,12,13,14})</f>
        <v>0</v>
      </c>
      <c r="O130" s="190">
        <f>SUM(COUNTIF(TBAT24NA,{"",2,3,4,5,6,7,8,9,10,11,12,13,14}&amp;$C130)*{1,2,3,4,5,6,7,8,9,10,11,12,13,14})</f>
        <v>0</v>
      </c>
      <c r="P130" s="190">
        <f>SUM(COUNTIF(TBAT9NA,{"",2,3,4,5,6,7,8,9,10,11,12,13,14}&amp;$C130)*{1,2,3,4,5,6,7,8,9,10,11,12,13,14})</f>
        <v>0</v>
      </c>
      <c r="Q130" s="190">
        <f>SUM(COUNTIF(TBAT60NA,{"",2,3,4,5,6,7,8,9,10,11,12,13,14}&amp;$C130)*{1,2,3,4,5,6,7,8,9,10,11,12,13,14})</f>
        <v>0</v>
      </c>
      <c r="R130" s="190">
        <f>SUM(COUNTIF(TBAT164NA,{"",2,3,4,5,6,7,8,9,10,11,12,13,14}&amp;$C130)*{1,2,3,4,5,6,7,8,9,10,11,12,13,14})</f>
        <v>0</v>
      </c>
      <c r="S130" s="190">
        <f>SUM(COUNTIF(TBAT52NA,{"",2,3,4,5,6,7,8,9,10,11,12,13,14}&amp;$C130)*{1,2,3,4,5,6,7,8,9,10,11,12,13,14})</f>
        <v>0</v>
      </c>
      <c r="T130" s="190">
        <f>SUM(COUNTIF(TBAT301NA,{"",2,3,4,5,6,7,8,9,10,11,12,13,14}&amp;$C130)*{1,2,3,4,5,6,7,8,9,10,11,12,13,14})</f>
        <v>0</v>
      </c>
      <c r="U130" s="190">
        <f>SUM(COUNTIF(TBAT46NA,{"",2,3,4,5,6,7,8,9,10,11,12,13,14}&amp;$C130)*{1,2,3,4,5,6,7,8,9,10,11,12,13,14})</f>
        <v>0</v>
      </c>
      <c r="V130" s="190">
        <f>SUM(COUNTIF(TBAT378NA,{"",2,3,4,5,6,7,8,9,10,11,12,13,14}&amp;$C130)*{1,2,3,4,5,6,7,8,9,10,11,12,13,14})</f>
        <v>0</v>
      </c>
      <c r="W130" s="225">
        <f t="shared" si="9"/>
        <v>0</v>
      </c>
      <c r="X130" s="176"/>
    </row>
    <row r="131" spans="1:24" s="182" customFormat="1" hidden="1">
      <c r="A131" s="168" t="str">
        <f>IF(W131=0,"ẩn",MAX($A$5:$A130)+1)</f>
        <v>ẩn</v>
      </c>
      <c r="B131" s="175" t="s">
        <v>487</v>
      </c>
      <c r="C131" s="181" t="s">
        <v>259</v>
      </c>
      <c r="D131" s="181" t="s">
        <v>12</v>
      </c>
      <c r="E131" s="190">
        <f t="array" ref="E131">SUM(COUNTIF(thaydayTA,{"",2,3,4,5,6,7,8,9,10,11,12,13,14}&amp;$C131)*{1,2,3,4,5,6,7,8,9,10,11,12,13,14})</f>
        <v>0</v>
      </c>
      <c r="F131" s="80">
        <f>SUM(COUNTIF(XDMTA5ABDEN39,{"",2,3,4,5,6,7,8,9,10,11,12,13,14}&amp;$C131)*{1,2,3,4,5,6,7,8,9,10,11,12,13,14})</f>
        <v>0</v>
      </c>
      <c r="G131" s="190">
        <f>SUM(COUNTIF(TA15DEN61,{"",2,3,4,5,6,7,8,9,10,11,12,13,14}&amp;$C131)*{1,2,3,4,5,6,7,8,9,10,11,12,13,14})</f>
        <v>0</v>
      </c>
      <c r="H131" s="190"/>
      <c r="I131" s="190"/>
      <c r="J131" s="190">
        <f>SUM(COUNTIF(xencot,{"",2,3,4,5,6,7,8,9,10,11,12,13,14}&amp;$C131)*{1,2,3,4,5,6,7,8,9,10,11,12,13,14})</f>
        <v>0</v>
      </c>
      <c r="K131" s="190">
        <f>SUM(COUNTIF(TBAT51NA,{"",2,3,4,5,6,7,8,9,10,11,12,13,14}&amp;$C131)*{1,2,3,4,5,6,7,8,9,10,11,12,13,14})</f>
        <v>0</v>
      </c>
      <c r="L131" s="190"/>
      <c r="M131" s="190">
        <f>SUM(COUNTIF(TBAT218NA,{"",2,3,4,5,6,7,8,9,10,11,12,13,14}&amp;$C131)*{1,2,3,4,5,6,7,8,9,10,11,12,13,14})</f>
        <v>0</v>
      </c>
      <c r="N131" s="190">
        <f>SUM(COUNTIF(TBAT22NA,{"",2,3,4,5,6,7,8,9,10,11,12,13,14}&amp;$C131)*{1,2,3,4,5,6,7,8,9,10,11,12,13,14})</f>
        <v>0</v>
      </c>
      <c r="O131" s="190">
        <f>SUM(COUNTIF(TBAT24NA,{"",2,3,4,5,6,7,8,9,10,11,12,13,14}&amp;$C131)*{1,2,3,4,5,6,7,8,9,10,11,12,13,14})</f>
        <v>0</v>
      </c>
      <c r="P131" s="190">
        <f>SUM(COUNTIF(TBAT9NA,{"",2,3,4,5,6,7,8,9,10,11,12,13,14}&amp;$C131)*{1,2,3,4,5,6,7,8,9,10,11,12,13,14})</f>
        <v>0</v>
      </c>
      <c r="Q131" s="190">
        <f>SUM(COUNTIF(TBAT60NA,{"",2,3,4,5,6,7,8,9,10,11,12,13,14}&amp;$C131)*{1,2,3,4,5,6,7,8,9,10,11,12,13,14})</f>
        <v>0</v>
      </c>
      <c r="R131" s="190">
        <f>SUM(COUNTIF(TBAT164NA,{"",2,3,4,5,6,7,8,9,10,11,12,13,14}&amp;$C131)*{1,2,3,4,5,6,7,8,9,10,11,12,13,14})</f>
        <v>0</v>
      </c>
      <c r="S131" s="190">
        <f>SUM(COUNTIF(TBAT52NA,{"",2,3,4,5,6,7,8,9,10,11,12,13,14}&amp;$C131)*{1,2,3,4,5,6,7,8,9,10,11,12,13,14})</f>
        <v>0</v>
      </c>
      <c r="T131" s="190">
        <f>SUM(COUNTIF(TBAT301NA,{"",2,3,4,5,6,7,8,9,10,11,12,13,14}&amp;$C131)*{1,2,3,4,5,6,7,8,9,10,11,12,13,14})</f>
        <v>0</v>
      </c>
      <c r="U131" s="190">
        <f>SUM(COUNTIF(TBAT46NA,{"",2,3,4,5,6,7,8,9,10,11,12,13,14}&amp;$C131)*{1,2,3,4,5,6,7,8,9,10,11,12,13,14})</f>
        <v>0</v>
      </c>
      <c r="V131" s="190">
        <f>SUM(COUNTIF(TBAT378NA,{"",2,3,4,5,6,7,8,9,10,11,12,13,14}&amp;$C131)*{1,2,3,4,5,6,7,8,9,10,11,12,13,14})</f>
        <v>0</v>
      </c>
      <c r="W131" s="225">
        <f t="shared" si="9"/>
        <v>0</v>
      </c>
      <c r="X131" s="176"/>
    </row>
    <row r="132" spans="1:24" s="182" customFormat="1">
      <c r="A132" s="168">
        <f>IF(W132=0,"ẩn",MAX($A$5:$A131)+1)</f>
        <v>28</v>
      </c>
      <c r="B132" s="175" t="s">
        <v>488</v>
      </c>
      <c r="C132" s="181" t="s">
        <v>117</v>
      </c>
      <c r="D132" s="181" t="s">
        <v>12</v>
      </c>
      <c r="E132" s="190">
        <f t="array" ref="E132">SUM(COUNTIF(thaydayTA,{"",2,3,4,5,6,7,8,9,10,11,12,13,14}&amp;$C132)*{1,2,3,4,5,6,7,8,9,10,11,12,13,14})</f>
        <v>0</v>
      </c>
      <c r="F132" s="80">
        <f>SUM(COUNTIF(XDMTA5ABDEN39,{"",2,3,4,5,6,7,8,9,10,11,12,13,14}&amp;$C132)*{1,2,3,4,5,6,7,8,9,10,11,12,13,14})</f>
        <v>0</v>
      </c>
      <c r="G132" s="190">
        <f>SUM(COUNTIF(TA15DEN61,{"",2,3,4,5,6,7,8,9,10,11,12,13,14}&amp;$C132)*{1,2,3,4,5,6,7,8,9,10,11,12,13,14})</f>
        <v>2</v>
      </c>
      <c r="H132" s="190"/>
      <c r="I132" s="190"/>
      <c r="J132" s="190">
        <f>SUM(COUNTIF(xencot,{"",2,3,4,5,6,7,8,9,10,11,12,13,14}&amp;$C132)*{1,2,3,4,5,6,7,8,9,10,11,12,13,14})</f>
        <v>0</v>
      </c>
      <c r="K132" s="190">
        <f>SUM(COUNTIF(TBAT51NA,{"",2,3,4,5,6,7,8,9,10,11,12,13,14}&amp;$C132)*{1,2,3,4,5,6,7,8,9,10,11,12,13,14})</f>
        <v>2</v>
      </c>
      <c r="L132" s="190"/>
      <c r="M132" s="190">
        <f>SUM(COUNTIF(TBAT218NA,{"",2,3,4,5,6,7,8,9,10,11,12,13,14}&amp;$C132)*{1,2,3,4,5,6,7,8,9,10,11,12,13,14})</f>
        <v>0</v>
      </c>
      <c r="N132" s="190">
        <f>SUM(COUNTIF(TBAT22NA,{"",2,3,4,5,6,7,8,9,10,11,12,13,14}&amp;$C132)*{1,2,3,4,5,6,7,8,9,10,11,12,13,14})</f>
        <v>0</v>
      </c>
      <c r="O132" s="190">
        <f>SUM(COUNTIF(TBAT24NA,{"",2,3,4,5,6,7,8,9,10,11,12,13,14}&amp;$C132)*{1,2,3,4,5,6,7,8,9,10,11,12,13,14})</f>
        <v>0</v>
      </c>
      <c r="P132" s="190">
        <f>SUM(COUNTIF(TBAT9NA,{"",2,3,4,5,6,7,8,9,10,11,12,13,14}&amp;$C132)*{1,2,3,4,5,6,7,8,9,10,11,12,13,14})</f>
        <v>6</v>
      </c>
      <c r="Q132" s="190">
        <f>SUM(COUNTIF(TBAT60NA,{"",2,3,4,5,6,7,8,9,10,11,12,13,14}&amp;$C132)*{1,2,3,4,5,6,7,8,9,10,11,12,13,14})</f>
        <v>0</v>
      </c>
      <c r="R132" s="190">
        <f>SUM(COUNTIF(TBAT164NA,{"",2,3,4,5,6,7,8,9,10,11,12,13,14}&amp;$C132)*{1,2,3,4,5,6,7,8,9,10,11,12,13,14})</f>
        <v>3</v>
      </c>
      <c r="S132" s="190">
        <f>SUM(COUNTIF(TBAT52NA,{"",2,3,4,5,6,7,8,9,10,11,12,13,14}&amp;$C132)*{1,2,3,4,5,6,7,8,9,10,11,12,13,14})</f>
        <v>0</v>
      </c>
      <c r="T132" s="190">
        <f>SUM(COUNTIF(TBAT301NA,{"",2,3,4,5,6,7,8,9,10,11,12,13,14}&amp;$C132)*{1,2,3,4,5,6,7,8,9,10,11,12,13,14})</f>
        <v>0</v>
      </c>
      <c r="U132" s="190">
        <f>SUM(COUNTIF(TBAT46NA,{"",2,3,4,5,6,7,8,9,10,11,12,13,14}&amp;$C132)*{1,2,3,4,5,6,7,8,9,10,11,12,13,14})</f>
        <v>1</v>
      </c>
      <c r="V132" s="190">
        <f>SUM(COUNTIF(TBAT378NA,{"",2,3,4,5,6,7,8,9,10,11,12,13,14}&amp;$C132)*{1,2,3,4,5,6,7,8,9,10,11,12,13,14})</f>
        <v>3</v>
      </c>
      <c r="W132" s="556">
        <f t="shared" si="9"/>
        <v>17</v>
      </c>
      <c r="X132" s="581"/>
    </row>
    <row r="133" spans="1:24" s="182" customFormat="1" hidden="1">
      <c r="A133" s="168" t="str">
        <f>IF(W133=0,"ẩn",MAX($A$5:$A132)+1)</f>
        <v>ẩn</v>
      </c>
      <c r="B133" s="175" t="s">
        <v>489</v>
      </c>
      <c r="C133" s="181" t="s">
        <v>490</v>
      </c>
      <c r="D133" s="181" t="s">
        <v>12</v>
      </c>
      <c r="E133" s="190">
        <f t="array" ref="E133">SUM(COUNTIF(thaydayTA,{"",2,3,4,5,6,7,8,9,10,11,12,13,14}&amp;$C133)*{1,2,3,4,5,6,7,8,9,10,11,12,13,14})</f>
        <v>0</v>
      </c>
      <c r="F133" s="80">
        <f>SUM(COUNTIF(XDMTA5ABDEN39,{"",2,3,4,5,6,7,8,9,10,11,12,13,14}&amp;$C133)*{1,2,3,4,5,6,7,8,9,10,11,12,13,14})</f>
        <v>0</v>
      </c>
      <c r="G133" s="190">
        <f>SUM(COUNTIF(TA15DEN61,{"",2,3,4,5,6,7,8,9,10,11,12,13,14}&amp;$C133)*{1,2,3,4,5,6,7,8,9,10,11,12,13,14})</f>
        <v>0</v>
      </c>
      <c r="H133" s="190"/>
      <c r="I133" s="190"/>
      <c r="J133" s="190">
        <f>SUM(COUNTIF(xencot,{"",2,3,4,5,6,7,8,9,10,11,12,13,14}&amp;$C133)*{1,2,3,4,5,6,7,8,9,10,11,12,13,14})</f>
        <v>0</v>
      </c>
      <c r="K133" s="190">
        <f>SUM(COUNTIF(TBAT51NA,{"",2,3,4,5,6,7,8,9,10,11,12,13,14}&amp;$C133)*{1,2,3,4,5,6,7,8,9,10,11,12,13,14})</f>
        <v>0</v>
      </c>
      <c r="L133" s="190"/>
      <c r="M133" s="190">
        <f>SUM(COUNTIF(TBAT218NA,{"",2,3,4,5,6,7,8,9,10,11,12,13,14}&amp;$C133)*{1,2,3,4,5,6,7,8,9,10,11,12,13,14})</f>
        <v>0</v>
      </c>
      <c r="N133" s="190">
        <f>SUM(COUNTIF(TBAT22NA,{"",2,3,4,5,6,7,8,9,10,11,12,13,14}&amp;$C133)*{1,2,3,4,5,6,7,8,9,10,11,12,13,14})</f>
        <v>0</v>
      </c>
      <c r="O133" s="190">
        <f>SUM(COUNTIF(TBAT24NA,{"",2,3,4,5,6,7,8,9,10,11,12,13,14}&amp;$C133)*{1,2,3,4,5,6,7,8,9,10,11,12,13,14})</f>
        <v>0</v>
      </c>
      <c r="P133" s="190">
        <f>SUM(COUNTIF(TBAT9NA,{"",2,3,4,5,6,7,8,9,10,11,12,13,14}&amp;$C133)*{1,2,3,4,5,6,7,8,9,10,11,12,13,14})</f>
        <v>0</v>
      </c>
      <c r="Q133" s="190">
        <f>SUM(COUNTIF(TBAT60NA,{"",2,3,4,5,6,7,8,9,10,11,12,13,14}&amp;$C133)*{1,2,3,4,5,6,7,8,9,10,11,12,13,14})</f>
        <v>0</v>
      </c>
      <c r="R133" s="190">
        <f>SUM(COUNTIF(TBAT164NA,{"",2,3,4,5,6,7,8,9,10,11,12,13,14}&amp;$C133)*{1,2,3,4,5,6,7,8,9,10,11,12,13,14})</f>
        <v>0</v>
      </c>
      <c r="S133" s="190">
        <f>SUM(COUNTIF(TBAT52NA,{"",2,3,4,5,6,7,8,9,10,11,12,13,14}&amp;$C133)*{1,2,3,4,5,6,7,8,9,10,11,12,13,14})</f>
        <v>0</v>
      </c>
      <c r="T133" s="190">
        <f>SUM(COUNTIF(TBAT301NA,{"",2,3,4,5,6,7,8,9,10,11,12,13,14}&amp;$C133)*{1,2,3,4,5,6,7,8,9,10,11,12,13,14})</f>
        <v>0</v>
      </c>
      <c r="U133" s="190">
        <f>SUM(COUNTIF(TBAT46NA,{"",2,3,4,5,6,7,8,9,10,11,12,13,14}&amp;$C133)*{1,2,3,4,5,6,7,8,9,10,11,12,13,14})</f>
        <v>0</v>
      </c>
      <c r="V133" s="190">
        <f>SUM(COUNTIF(TBAT378NA,{"",2,3,4,5,6,7,8,9,10,11,12,13,14}&amp;$C133)*{1,2,3,4,5,6,7,8,9,10,11,12,13,14})</f>
        <v>0</v>
      </c>
      <c r="W133" s="225">
        <f t="shared" si="9"/>
        <v>0</v>
      </c>
      <c r="X133" s="176"/>
    </row>
    <row r="134" spans="1:24" s="182" customFormat="1" hidden="1">
      <c r="A134" s="168" t="str">
        <f>IF(W134=0,"ẩn",MAX($A$5:$A133)+1)</f>
        <v>ẩn</v>
      </c>
      <c r="B134" s="175" t="s">
        <v>491</v>
      </c>
      <c r="C134" s="181" t="s">
        <v>492</v>
      </c>
      <c r="D134" s="181" t="s">
        <v>12</v>
      </c>
      <c r="E134" s="190">
        <f t="array" ref="E134">SUM(COUNTIF(thaydayTA,{"",2,3,4,5,6,7,8,9,10,11,12,13,14}&amp;$C134)*{1,2,3,4,5,6,7,8,9,10,11,12,13,14})</f>
        <v>0</v>
      </c>
      <c r="F134" s="80">
        <f>SUM(COUNTIF(XDMTA5ABDEN39,{"",2,3,4,5,6,7,8,9,10,11,12,13,14}&amp;$C134)*{1,2,3,4,5,6,7,8,9,10,11,12,13,14})</f>
        <v>0</v>
      </c>
      <c r="G134" s="190">
        <f>SUM(COUNTIF(TA15DEN61,{"",2,3,4,5,6,7,8,9,10,11,12,13,14}&amp;$C134)*{1,2,3,4,5,6,7,8,9,10,11,12,13,14})</f>
        <v>0</v>
      </c>
      <c r="H134" s="190"/>
      <c r="I134" s="190"/>
      <c r="J134" s="190">
        <f>SUM(COUNTIF(xencot,{"",2,3,4,5,6,7,8,9,10,11,12,13,14}&amp;$C134)*{1,2,3,4,5,6,7,8,9,10,11,12,13,14})</f>
        <v>0</v>
      </c>
      <c r="K134" s="190">
        <f>SUM(COUNTIF(TBAT51NA,{"",2,3,4,5,6,7,8,9,10,11,12,13,14}&amp;$C134)*{1,2,3,4,5,6,7,8,9,10,11,12,13,14})</f>
        <v>0</v>
      </c>
      <c r="L134" s="190"/>
      <c r="M134" s="190">
        <f>SUM(COUNTIF(TBAT218NA,{"",2,3,4,5,6,7,8,9,10,11,12,13,14}&amp;$C134)*{1,2,3,4,5,6,7,8,9,10,11,12,13,14})</f>
        <v>0</v>
      </c>
      <c r="N134" s="190">
        <f>SUM(COUNTIF(TBAT22NA,{"",2,3,4,5,6,7,8,9,10,11,12,13,14}&amp;$C134)*{1,2,3,4,5,6,7,8,9,10,11,12,13,14})</f>
        <v>0</v>
      </c>
      <c r="O134" s="190">
        <f>SUM(COUNTIF(TBAT24NA,{"",2,3,4,5,6,7,8,9,10,11,12,13,14}&amp;$C134)*{1,2,3,4,5,6,7,8,9,10,11,12,13,14})</f>
        <v>0</v>
      </c>
      <c r="P134" s="190">
        <f>SUM(COUNTIF(TBAT9NA,{"",2,3,4,5,6,7,8,9,10,11,12,13,14}&amp;$C134)*{1,2,3,4,5,6,7,8,9,10,11,12,13,14})</f>
        <v>0</v>
      </c>
      <c r="Q134" s="190">
        <f>SUM(COUNTIF(TBAT60NA,{"",2,3,4,5,6,7,8,9,10,11,12,13,14}&amp;$C134)*{1,2,3,4,5,6,7,8,9,10,11,12,13,14})</f>
        <v>0</v>
      </c>
      <c r="R134" s="190">
        <f>SUM(COUNTIF(TBAT164NA,{"",2,3,4,5,6,7,8,9,10,11,12,13,14}&amp;$C134)*{1,2,3,4,5,6,7,8,9,10,11,12,13,14})</f>
        <v>0</v>
      </c>
      <c r="S134" s="190">
        <f>SUM(COUNTIF(TBAT52NA,{"",2,3,4,5,6,7,8,9,10,11,12,13,14}&amp;$C134)*{1,2,3,4,5,6,7,8,9,10,11,12,13,14})</f>
        <v>0</v>
      </c>
      <c r="T134" s="190">
        <f>SUM(COUNTIF(TBAT301NA,{"",2,3,4,5,6,7,8,9,10,11,12,13,14}&amp;$C134)*{1,2,3,4,5,6,7,8,9,10,11,12,13,14})</f>
        <v>0</v>
      </c>
      <c r="U134" s="190">
        <f>SUM(COUNTIF(TBAT46NA,{"",2,3,4,5,6,7,8,9,10,11,12,13,14}&amp;$C134)*{1,2,3,4,5,6,7,8,9,10,11,12,13,14})</f>
        <v>0</v>
      </c>
      <c r="V134" s="190">
        <f>SUM(COUNTIF(TBAT378NA,{"",2,3,4,5,6,7,8,9,10,11,12,13,14}&amp;$C134)*{1,2,3,4,5,6,7,8,9,10,11,12,13,14})</f>
        <v>0</v>
      </c>
      <c r="W134" s="225">
        <f t="shared" si="9"/>
        <v>0</v>
      </c>
      <c r="X134" s="176"/>
    </row>
    <row r="135" spans="1:24" s="182" customFormat="1">
      <c r="A135" s="168">
        <f>IF(W135=0,"ẩn",MAX($A$5:$A134)+1)</f>
        <v>29</v>
      </c>
      <c r="B135" s="175" t="s">
        <v>2453</v>
      </c>
      <c r="C135" s="181" t="s">
        <v>2452</v>
      </c>
      <c r="D135" s="181" t="s">
        <v>12</v>
      </c>
      <c r="E135" s="80">
        <f t="array" ref="E135">SUM(COUNTIF(thaydayTA,{"",2,3,4,5,6,7,8,9,10,11,12,13,14}&amp;$C135)*{1,2,3,4,5,6,7,8,9,10,11,12,13,14})</f>
        <v>0</v>
      </c>
      <c r="F135" s="80">
        <f>SUM(COUNTIF(XDMTA5ABDEN39,{"",2,3,4,5,6,7,8,9,10,11,12,13,14}&amp;$C135)*{1,2,3,4,5,6,7,8,9,10,11,12,13,14})</f>
        <v>4</v>
      </c>
      <c r="G135" s="80">
        <f>SUM(COUNTIF(TA15DEN61,{"",2,3,4,5,6,7,8,9,10,11,12,13,14}&amp;$C135)*{1,2,3,4,5,6,7,8,9,10,11,12,13,14})</f>
        <v>3</v>
      </c>
      <c r="H135" s="80"/>
      <c r="I135" s="80"/>
      <c r="J135" s="80">
        <f>SUM(COUNTIF(xencot,{"",2,3,4,5,6,7,8,9,10,11,12,13,14}&amp;$C135)*{1,2,3,4,5,6,7,8,9,10,11,12,13,14})</f>
        <v>0</v>
      </c>
      <c r="K135" s="80">
        <f>SUM(COUNTIF(TBAT51NA,{"",2,3,4,5,6,7,8,9,10,11,12,13,14}&amp;$C135)*{1,2,3,4,5,6,7,8,9,10,11,12,13,14})</f>
        <v>2</v>
      </c>
      <c r="L135" s="80">
        <f>SUM(COUNTIF(TA63NA,{"",2,3,4,5,6,7,8,9,10,11,12,13,14}&amp;$C135)*{1,2,3,4,5,6,7,8,9,10,11,12,13,14})</f>
        <v>1</v>
      </c>
      <c r="M135" s="80">
        <f>SUM(COUNTIF(TBAT218NA,{"",2,3,4,5,6,7,8,9,10,11,12,13,14}&amp;$C135)*{1,2,3,4,5,6,7,8,9,10,11,12,13,14})</f>
        <v>2</v>
      </c>
      <c r="N135" s="80">
        <f>SUM(COUNTIF(TBAT22NA,{"",2,3,4,5,6,7,8,9,10,11,12,13,14}&amp;$C135)*{1,2,3,4,5,6,7,8,9,10,11,12,13,14})</f>
        <v>2</v>
      </c>
      <c r="O135" s="80">
        <f>SUM(COUNTIF(TBAT24NA,{"",2,3,4,5,6,7,8,9,10,11,12,13,14}&amp;$C135)*{1,2,3,4,5,6,7,8,9,10,11,12,13,14})</f>
        <v>5</v>
      </c>
      <c r="P135" s="80">
        <f>SUM(COUNTIF(TBAT9NA,{"",2,3,4,5,6,7,8,9,10,11,12,13,14}&amp;$C135)*{1,2,3,4,5,6,7,8,9,10,11,12,13,14})</f>
        <v>2</v>
      </c>
      <c r="Q135" s="80">
        <f>SUM(COUNTIF(TBAT60NA,{"",2,3,4,5,6,7,8,9,10,11,12,13,14}&amp;$C135)*{1,2,3,4,5,6,7,8,9,10,11,12,13,14})</f>
        <v>2</v>
      </c>
      <c r="R135" s="80">
        <f>SUM(COUNTIF(TBAT164NA,{"",2,3,4,5,6,7,8,9,10,11,12,13,14}&amp;$C135)*{1,2,3,4,5,6,7,8,9,10,11,12,13,14})</f>
        <v>2</v>
      </c>
      <c r="S135" s="80">
        <f>SUM(COUNTIF(TBAT52NA,{"",2,3,4,5,6,7,8,9,10,11,12,13,14}&amp;$C135)*{1,2,3,4,5,6,7,8,9,10,11,12,13,14})</f>
        <v>4</v>
      </c>
      <c r="T135" s="80">
        <f>SUM(COUNTIF(TBAT301NA,{"",2,3,4,5,6,7,8,9,10,11,12,13,14}&amp;$C135)*{1,2,3,4,5,6,7,8,9,10,11,12,13,14})</f>
        <v>2</v>
      </c>
      <c r="U135" s="80">
        <f>SUM(COUNTIF(TBAT46NA,{"",2,3,4,5,6,7,8,9,10,11,12,13,14}&amp;$C135)*{1,2,3,4,5,6,7,8,9,10,11,12,13,14})</f>
        <v>4</v>
      </c>
      <c r="V135" s="80">
        <f>SUM(COUNTIF(TBAT378NA,{"",2,3,4,5,6,7,8,9,10,11,12,13,14}&amp;$C135)*{1,2,3,4,5,6,7,8,9,10,11,12,13,14})</f>
        <v>3</v>
      </c>
      <c r="W135" s="428">
        <f t="shared" si="9"/>
        <v>38</v>
      </c>
      <c r="X135" s="581"/>
    </row>
    <row r="136" spans="1:24" s="182" customFormat="1" hidden="1">
      <c r="A136" s="168" t="str">
        <f>IF(W136=0,"ẩn",MAX($A$5:$A135)+1)</f>
        <v>ẩn</v>
      </c>
      <c r="B136" s="175" t="s">
        <v>2455</v>
      </c>
      <c r="C136" s="181" t="s">
        <v>2454</v>
      </c>
      <c r="D136" s="181" t="s">
        <v>12</v>
      </c>
      <c r="E136" s="80">
        <f t="array" ref="E136">SUM(COUNTIF(thaydayTA,{"",2,3,4,5,6,7,8,9,10,11,12,13,14}&amp;$C136)*{1,2,3,4,5,6,7,8,9,10,11,12,13,14})</f>
        <v>0</v>
      </c>
      <c r="F136" s="80">
        <f>SUM(COUNTIF(XDMTA5ABDEN39,{"",2,3,4,5,6,7,8,9,10,11,12,13,14}&amp;$C136)*{1,2,3,4,5,6,7,8,9,10,11,12,13,14})</f>
        <v>0</v>
      </c>
      <c r="G136" s="80">
        <f>SUM(COUNTIF(TA15DEN61,{"",2,3,4,5,6,7,8,9,10,11,12,13,14}&amp;$C136)*{1,2,3,4,5,6,7,8,9,10,11,12,13,14})</f>
        <v>0</v>
      </c>
      <c r="H136" s="80"/>
      <c r="I136" s="80"/>
      <c r="J136" s="80">
        <f>SUM(COUNTIF(xencot,{"",2,3,4,5,6,7,8,9,10,11,12,13,14}&amp;$C136)*{1,2,3,4,5,6,7,8,9,10,11,12,13,14})</f>
        <v>0</v>
      </c>
      <c r="K136" s="80">
        <f>SUM(COUNTIF(TBAT51NA,{"",2,3,4,5,6,7,8,9,10,11,12,13,14}&amp;$C136)*{1,2,3,4,5,6,7,8,9,10,11,12,13,14})</f>
        <v>0</v>
      </c>
      <c r="L136" s="80">
        <f>SUM(COUNTIF(TA63NA,{"",2,3,4,5,6,7,8,9,10,11,12,13,14}&amp;$C136)*{1,2,3,4,5,6,7,8,9,10,11,12,13,14})</f>
        <v>0</v>
      </c>
      <c r="M136" s="80">
        <f>SUM(COUNTIF(TBAT218NA,{"",2,3,4,5,6,7,8,9,10,11,12,13,14}&amp;$C136)*{1,2,3,4,5,6,7,8,9,10,11,12,13,14})</f>
        <v>0</v>
      </c>
      <c r="N136" s="80">
        <f>SUM(COUNTIF(TBAT22NA,{"",2,3,4,5,6,7,8,9,10,11,12,13,14}&amp;$C136)*{1,2,3,4,5,6,7,8,9,10,11,12,13,14})</f>
        <v>0</v>
      </c>
      <c r="O136" s="80">
        <f>SUM(COUNTIF(TBAT24NA,{"",2,3,4,5,6,7,8,9,10,11,12,13,14}&amp;$C136)*{1,2,3,4,5,6,7,8,9,10,11,12,13,14})</f>
        <v>0</v>
      </c>
      <c r="P136" s="80">
        <f>SUM(COUNTIF(TBAT9NA,{"",2,3,4,5,6,7,8,9,10,11,12,13,14}&amp;$C136)*{1,2,3,4,5,6,7,8,9,10,11,12,13,14})</f>
        <v>0</v>
      </c>
      <c r="Q136" s="80">
        <f>SUM(COUNTIF(TBAT60NA,{"",2,3,4,5,6,7,8,9,10,11,12,13,14}&amp;$C136)*{1,2,3,4,5,6,7,8,9,10,11,12,13,14})</f>
        <v>0</v>
      </c>
      <c r="R136" s="80">
        <f>SUM(COUNTIF(TBAT164NA,{"",2,3,4,5,6,7,8,9,10,11,12,13,14}&amp;$C136)*{1,2,3,4,5,6,7,8,9,10,11,12,13,14})</f>
        <v>0</v>
      </c>
      <c r="S136" s="80">
        <f>SUM(COUNTIF(TBAT52NA,{"",2,3,4,5,6,7,8,9,10,11,12,13,14}&amp;$C136)*{1,2,3,4,5,6,7,8,9,10,11,12,13,14})</f>
        <v>0</v>
      </c>
      <c r="T136" s="80">
        <f>SUM(COUNTIF(TBAT301NA,{"",2,3,4,5,6,7,8,9,10,11,12,13,14}&amp;$C136)*{1,2,3,4,5,6,7,8,9,10,11,12,13,14})</f>
        <v>0</v>
      </c>
      <c r="U136" s="80">
        <f>SUM(COUNTIF(TBAT46NA,{"",2,3,4,5,6,7,8,9,10,11,12,13,14}&amp;$C136)*{1,2,3,4,5,6,7,8,9,10,11,12,13,14})</f>
        <v>0</v>
      </c>
      <c r="V136" s="80">
        <f>SUM(COUNTIF(TBAT378NA,{"",2,3,4,5,6,7,8,9,10,11,12,13,14}&amp;$C136)*{1,2,3,4,5,6,7,8,9,10,11,12,13,14})</f>
        <v>0</v>
      </c>
      <c r="W136" s="428">
        <f t="shared" si="9"/>
        <v>0</v>
      </c>
      <c r="X136" s="176"/>
    </row>
    <row r="137" spans="1:24" s="182" customFormat="1" hidden="1">
      <c r="A137" s="168" t="str">
        <f>IF(W137=0,"ẩn",MAX($A$5:$A136)+1)</f>
        <v>ẩn</v>
      </c>
      <c r="B137" s="175" t="s">
        <v>493</v>
      </c>
      <c r="C137" s="181" t="s">
        <v>494</v>
      </c>
      <c r="D137" s="181" t="s">
        <v>12</v>
      </c>
      <c r="E137" s="190">
        <f t="array" ref="E137">SUM(COUNTIF(thaydayTA,{"",2,3,4,5,6,7,8,9,10,11,12,13,14}&amp;$C137)*{1,2,3,4,5,6,7,8,9,10,11,12,13,14})</f>
        <v>0</v>
      </c>
      <c r="F137" s="80">
        <f>SUM(COUNTIF(XDMTA5ABDEN39,{"",2,3,4,5,6,7,8,9,10,11,12,13,14}&amp;$C137)*{1,2,3,4,5,6,7,8,9,10,11,12,13,14})</f>
        <v>0</v>
      </c>
      <c r="G137" s="190">
        <f>SUM(COUNTIF(TA15DEN61,{"",2,3,4,5,6,7,8,9,10,11,12,13,14}&amp;$C137)*{1,2,3,4,5,6,7,8,9,10,11,12,13,14})</f>
        <v>0</v>
      </c>
      <c r="H137" s="190"/>
      <c r="I137" s="190"/>
      <c r="J137" s="190">
        <f>SUM(COUNTIF(xencot,{"",2,3,4,5,6,7,8,9,10,11,12,13,14}&amp;$C137)*{1,2,3,4,5,6,7,8,9,10,11,12,13,14})</f>
        <v>0</v>
      </c>
      <c r="K137" s="190">
        <f>SUM(COUNTIF(TBAT51NA,{"",2,3,4,5,6,7,8,9,10,11,12,13,14}&amp;$C137)*{1,2,3,4,5,6,7,8,9,10,11,12,13,14})</f>
        <v>0</v>
      </c>
      <c r="L137" s="190"/>
      <c r="M137" s="190">
        <f>SUM(COUNTIF(TBAT218NA,{"",2,3,4,5,6,7,8,9,10,11,12,13,14}&amp;$C137)*{1,2,3,4,5,6,7,8,9,10,11,12,13,14})</f>
        <v>0</v>
      </c>
      <c r="N137" s="190">
        <f>SUM(COUNTIF(TBAT22NA,{"",2,3,4,5,6,7,8,9,10,11,12,13,14}&amp;$C137)*{1,2,3,4,5,6,7,8,9,10,11,12,13,14})</f>
        <v>0</v>
      </c>
      <c r="O137" s="190">
        <f>SUM(COUNTIF(TBAT24NA,{"",2,3,4,5,6,7,8,9,10,11,12,13,14}&amp;$C137)*{1,2,3,4,5,6,7,8,9,10,11,12,13,14})</f>
        <v>0</v>
      </c>
      <c r="P137" s="190">
        <f>SUM(COUNTIF(TBAT9NA,{"",2,3,4,5,6,7,8,9,10,11,12,13,14}&amp;$C137)*{1,2,3,4,5,6,7,8,9,10,11,12,13,14})</f>
        <v>0</v>
      </c>
      <c r="Q137" s="190">
        <f>SUM(COUNTIF(TBAT60NA,{"",2,3,4,5,6,7,8,9,10,11,12,13,14}&amp;$C137)*{1,2,3,4,5,6,7,8,9,10,11,12,13,14})</f>
        <v>0</v>
      </c>
      <c r="R137" s="190">
        <f>SUM(COUNTIF(TBAT164NA,{"",2,3,4,5,6,7,8,9,10,11,12,13,14}&amp;$C137)*{1,2,3,4,5,6,7,8,9,10,11,12,13,14})</f>
        <v>0</v>
      </c>
      <c r="S137" s="190">
        <f>SUM(COUNTIF(TBAT52NA,{"",2,3,4,5,6,7,8,9,10,11,12,13,14}&amp;$C137)*{1,2,3,4,5,6,7,8,9,10,11,12,13,14})</f>
        <v>0</v>
      </c>
      <c r="T137" s="190">
        <f>SUM(COUNTIF(TBAT301NA,{"",2,3,4,5,6,7,8,9,10,11,12,13,14}&amp;$C137)*{1,2,3,4,5,6,7,8,9,10,11,12,13,14})</f>
        <v>0</v>
      </c>
      <c r="U137" s="190">
        <f>SUM(COUNTIF(TBAT46NA,{"",2,3,4,5,6,7,8,9,10,11,12,13,14}&amp;$C137)*{1,2,3,4,5,6,7,8,9,10,11,12,13,14})</f>
        <v>0</v>
      </c>
      <c r="V137" s="190">
        <f>SUM(COUNTIF(TBAT378NA,{"",2,3,4,5,6,7,8,9,10,11,12,13,14}&amp;$C137)*{1,2,3,4,5,6,7,8,9,10,11,12,13,14})</f>
        <v>0</v>
      </c>
      <c r="W137" s="225">
        <f t="shared" si="9"/>
        <v>0</v>
      </c>
      <c r="X137" s="176"/>
    </row>
    <row r="138" spans="1:24" s="182" customFormat="1" hidden="1">
      <c r="A138" s="168" t="str">
        <f>IF(W138=0,"ẩn",MAX($A$5:$A137)+1)</f>
        <v>ẩn</v>
      </c>
      <c r="B138" s="175" t="s">
        <v>495</v>
      </c>
      <c r="C138" s="181" t="s">
        <v>496</v>
      </c>
      <c r="D138" s="181" t="s">
        <v>12</v>
      </c>
      <c r="E138" s="190">
        <f t="array" ref="E138">SUM(COUNTIF(thaydayTA,{"",2,3,4,5,6,7,8,9,10,11,12,13,14}&amp;$C138)*{1,2,3,4,5,6,7,8,9,10,11,12,13,14})</f>
        <v>0</v>
      </c>
      <c r="F138" s="80">
        <f>SUM(COUNTIF(XDMTA5ABDEN39,{"",2,3,4,5,6,7,8,9,10,11,12,13,14}&amp;$C138)*{1,2,3,4,5,6,7,8,9,10,11,12,13,14})</f>
        <v>0</v>
      </c>
      <c r="G138" s="190">
        <f>SUM(COUNTIF(TA15DEN61,{"",2,3,4,5,6,7,8,9,10,11,12,13,14}&amp;$C138)*{1,2,3,4,5,6,7,8,9,10,11,12,13,14})</f>
        <v>0</v>
      </c>
      <c r="H138" s="190"/>
      <c r="I138" s="190"/>
      <c r="J138" s="190">
        <f>SUM(COUNTIF(xencot,{"",2,3,4,5,6,7,8,9,10,11,12,13,14}&amp;$C138)*{1,2,3,4,5,6,7,8,9,10,11,12,13,14})</f>
        <v>0</v>
      </c>
      <c r="K138" s="190">
        <f>SUM(COUNTIF(TBAT51NA,{"",2,3,4,5,6,7,8,9,10,11,12,13,14}&amp;$C138)*{1,2,3,4,5,6,7,8,9,10,11,12,13,14})</f>
        <v>0</v>
      </c>
      <c r="L138" s="190"/>
      <c r="M138" s="190">
        <f>SUM(COUNTIF(TBAT218NA,{"",2,3,4,5,6,7,8,9,10,11,12,13,14}&amp;$C138)*{1,2,3,4,5,6,7,8,9,10,11,12,13,14})</f>
        <v>0</v>
      </c>
      <c r="N138" s="190">
        <f>SUM(COUNTIF(TBAT22NA,{"",2,3,4,5,6,7,8,9,10,11,12,13,14}&amp;$C138)*{1,2,3,4,5,6,7,8,9,10,11,12,13,14})</f>
        <v>0</v>
      </c>
      <c r="O138" s="190">
        <f>SUM(COUNTIF(TBAT24NA,{"",2,3,4,5,6,7,8,9,10,11,12,13,14}&amp;$C138)*{1,2,3,4,5,6,7,8,9,10,11,12,13,14})</f>
        <v>0</v>
      </c>
      <c r="P138" s="190">
        <f>SUM(COUNTIF(TBAT9NA,{"",2,3,4,5,6,7,8,9,10,11,12,13,14}&amp;$C138)*{1,2,3,4,5,6,7,8,9,10,11,12,13,14})</f>
        <v>0</v>
      </c>
      <c r="Q138" s="190">
        <f>SUM(COUNTIF(TBAT60NA,{"",2,3,4,5,6,7,8,9,10,11,12,13,14}&amp;$C138)*{1,2,3,4,5,6,7,8,9,10,11,12,13,14})</f>
        <v>0</v>
      </c>
      <c r="R138" s="190">
        <f>SUM(COUNTIF(TBAT164NA,{"",2,3,4,5,6,7,8,9,10,11,12,13,14}&amp;$C138)*{1,2,3,4,5,6,7,8,9,10,11,12,13,14})</f>
        <v>0</v>
      </c>
      <c r="S138" s="190">
        <f>SUM(COUNTIF(TBAT52NA,{"",2,3,4,5,6,7,8,9,10,11,12,13,14}&amp;$C138)*{1,2,3,4,5,6,7,8,9,10,11,12,13,14})</f>
        <v>0</v>
      </c>
      <c r="T138" s="190">
        <f>SUM(COUNTIF(TBAT301NA,{"",2,3,4,5,6,7,8,9,10,11,12,13,14}&amp;$C138)*{1,2,3,4,5,6,7,8,9,10,11,12,13,14})</f>
        <v>0</v>
      </c>
      <c r="U138" s="190">
        <f>SUM(COUNTIF(TBAT46NA,{"",2,3,4,5,6,7,8,9,10,11,12,13,14}&amp;$C138)*{1,2,3,4,5,6,7,8,9,10,11,12,13,14})</f>
        <v>0</v>
      </c>
      <c r="V138" s="190">
        <f>SUM(COUNTIF(TBAT378NA,{"",2,3,4,5,6,7,8,9,10,11,12,13,14}&amp;$C138)*{1,2,3,4,5,6,7,8,9,10,11,12,13,14})</f>
        <v>0</v>
      </c>
      <c r="W138" s="225">
        <f t="shared" si="9"/>
        <v>0</v>
      </c>
      <c r="X138" s="176"/>
    </row>
    <row r="139" spans="1:24" s="182" customFormat="1" hidden="1">
      <c r="A139" s="168" t="str">
        <f>IF(W139=0,"ẩn",MAX($A$5:$A138)+1)</f>
        <v>ẩn</v>
      </c>
      <c r="B139" s="175" t="s">
        <v>497</v>
      </c>
      <c r="C139" s="181" t="s">
        <v>498</v>
      </c>
      <c r="D139" s="181" t="s">
        <v>12</v>
      </c>
      <c r="E139" s="190">
        <f t="array" ref="E139">SUM(COUNTIF(thaydayTA,{"",2,3,4,5,6,7,8,9,10,11,12,13,14}&amp;$C139)*{1,2,3,4,5,6,7,8,9,10,11,12,13,14})</f>
        <v>0</v>
      </c>
      <c r="F139" s="80">
        <f>SUM(COUNTIF(XDMTA5ABDEN39,{"",2,3,4,5,6,7,8,9,10,11,12,13,14}&amp;$C139)*{1,2,3,4,5,6,7,8,9,10,11,12,13,14})</f>
        <v>0</v>
      </c>
      <c r="G139" s="190">
        <f>SUM(COUNTIF(TA15DEN61,{"",2,3,4,5,6,7,8,9,10,11,12,13,14}&amp;$C139)*{1,2,3,4,5,6,7,8,9,10,11,12,13,14})</f>
        <v>0</v>
      </c>
      <c r="H139" s="190"/>
      <c r="I139" s="190"/>
      <c r="J139" s="190">
        <f>SUM(COUNTIF(xencot,{"",2,3,4,5,6,7,8,9,10,11,12,13,14}&amp;$C139)*{1,2,3,4,5,6,7,8,9,10,11,12,13,14})</f>
        <v>0</v>
      </c>
      <c r="K139" s="190">
        <f>SUM(COUNTIF(TBAT51NA,{"",2,3,4,5,6,7,8,9,10,11,12,13,14}&amp;$C139)*{1,2,3,4,5,6,7,8,9,10,11,12,13,14})</f>
        <v>0</v>
      </c>
      <c r="L139" s="190"/>
      <c r="M139" s="190">
        <f>SUM(COUNTIF(TBAT218NA,{"",2,3,4,5,6,7,8,9,10,11,12,13,14}&amp;$C139)*{1,2,3,4,5,6,7,8,9,10,11,12,13,14})</f>
        <v>0</v>
      </c>
      <c r="N139" s="190">
        <f>SUM(COUNTIF(TBAT22NA,{"",2,3,4,5,6,7,8,9,10,11,12,13,14}&amp;$C139)*{1,2,3,4,5,6,7,8,9,10,11,12,13,14})</f>
        <v>0</v>
      </c>
      <c r="O139" s="190">
        <f>SUM(COUNTIF(TBAT24NA,{"",2,3,4,5,6,7,8,9,10,11,12,13,14}&amp;$C139)*{1,2,3,4,5,6,7,8,9,10,11,12,13,14})</f>
        <v>0</v>
      </c>
      <c r="P139" s="190">
        <f>SUM(COUNTIF(TBAT9NA,{"",2,3,4,5,6,7,8,9,10,11,12,13,14}&amp;$C139)*{1,2,3,4,5,6,7,8,9,10,11,12,13,14})</f>
        <v>0</v>
      </c>
      <c r="Q139" s="190">
        <f>SUM(COUNTIF(TBAT60NA,{"",2,3,4,5,6,7,8,9,10,11,12,13,14}&amp;$C139)*{1,2,3,4,5,6,7,8,9,10,11,12,13,14})</f>
        <v>0</v>
      </c>
      <c r="R139" s="190">
        <f>SUM(COUNTIF(TBAT164NA,{"",2,3,4,5,6,7,8,9,10,11,12,13,14}&amp;$C139)*{1,2,3,4,5,6,7,8,9,10,11,12,13,14})</f>
        <v>0</v>
      </c>
      <c r="S139" s="190">
        <f>SUM(COUNTIF(TBAT52NA,{"",2,3,4,5,6,7,8,9,10,11,12,13,14}&amp;$C139)*{1,2,3,4,5,6,7,8,9,10,11,12,13,14})</f>
        <v>0</v>
      </c>
      <c r="T139" s="190">
        <f>SUM(COUNTIF(TBAT301NA,{"",2,3,4,5,6,7,8,9,10,11,12,13,14}&amp;$C139)*{1,2,3,4,5,6,7,8,9,10,11,12,13,14})</f>
        <v>0</v>
      </c>
      <c r="U139" s="190">
        <f>SUM(COUNTIF(TBAT46NA,{"",2,3,4,5,6,7,8,9,10,11,12,13,14}&amp;$C139)*{1,2,3,4,5,6,7,8,9,10,11,12,13,14})</f>
        <v>0</v>
      </c>
      <c r="V139" s="190">
        <f>SUM(COUNTIF(TBAT378NA,{"",2,3,4,5,6,7,8,9,10,11,12,13,14}&amp;$C139)*{1,2,3,4,5,6,7,8,9,10,11,12,13,14})</f>
        <v>0</v>
      </c>
      <c r="W139" s="225">
        <f t="shared" ref="W139:W202" si="11">+SUM(E139:V139)</f>
        <v>0</v>
      </c>
      <c r="X139" s="176"/>
    </row>
    <row r="140" spans="1:24" s="182" customFormat="1" hidden="1">
      <c r="A140" s="168" t="str">
        <f>IF(W140=0,"ẩn",MAX($A$5:$A139)+1)</f>
        <v>ẩn</v>
      </c>
      <c r="B140" s="175" t="s">
        <v>499</v>
      </c>
      <c r="C140" s="181" t="s">
        <v>500</v>
      </c>
      <c r="D140" s="181" t="s">
        <v>12</v>
      </c>
      <c r="E140" s="190">
        <f t="array" ref="E140">SUM(COUNTIF(thaydayTA,{"",2,3,4,5,6,7,8,9,10,11,12,13,14}&amp;$C140)*{1,2,3,4,5,6,7,8,9,10,11,12,13,14})</f>
        <v>0</v>
      </c>
      <c r="F140" s="80">
        <f>SUM(COUNTIF(XDMTA5ABDEN39,{"",2,3,4,5,6,7,8,9,10,11,12,13,14}&amp;$C140)*{1,2,3,4,5,6,7,8,9,10,11,12,13,14})</f>
        <v>0</v>
      </c>
      <c r="G140" s="190">
        <f>SUM(COUNTIF(TA15DEN61,{"",2,3,4,5,6,7,8,9,10,11,12,13,14}&amp;$C140)*{1,2,3,4,5,6,7,8,9,10,11,12,13,14})</f>
        <v>0</v>
      </c>
      <c r="H140" s="190"/>
      <c r="I140" s="190"/>
      <c r="J140" s="190">
        <f>SUM(COUNTIF(xencot,{"",2,3,4,5,6,7,8,9,10,11,12,13,14}&amp;$C140)*{1,2,3,4,5,6,7,8,9,10,11,12,13,14})</f>
        <v>0</v>
      </c>
      <c r="K140" s="190">
        <f>SUM(COUNTIF(TBAT51NA,{"",2,3,4,5,6,7,8,9,10,11,12,13,14}&amp;$C140)*{1,2,3,4,5,6,7,8,9,10,11,12,13,14})</f>
        <v>0</v>
      </c>
      <c r="L140" s="190"/>
      <c r="M140" s="190">
        <f>SUM(COUNTIF(TBAT218NA,{"",2,3,4,5,6,7,8,9,10,11,12,13,14}&amp;$C140)*{1,2,3,4,5,6,7,8,9,10,11,12,13,14})</f>
        <v>0</v>
      </c>
      <c r="N140" s="190">
        <f>SUM(COUNTIF(TBAT22NA,{"",2,3,4,5,6,7,8,9,10,11,12,13,14}&amp;$C140)*{1,2,3,4,5,6,7,8,9,10,11,12,13,14})</f>
        <v>0</v>
      </c>
      <c r="O140" s="190">
        <f>SUM(COUNTIF(TBAT24NA,{"",2,3,4,5,6,7,8,9,10,11,12,13,14}&amp;$C140)*{1,2,3,4,5,6,7,8,9,10,11,12,13,14})</f>
        <v>0</v>
      </c>
      <c r="P140" s="190">
        <f>SUM(COUNTIF(TBAT9NA,{"",2,3,4,5,6,7,8,9,10,11,12,13,14}&amp;$C140)*{1,2,3,4,5,6,7,8,9,10,11,12,13,14})</f>
        <v>0</v>
      </c>
      <c r="Q140" s="190">
        <f>SUM(COUNTIF(TBAT60NA,{"",2,3,4,5,6,7,8,9,10,11,12,13,14}&amp;$C140)*{1,2,3,4,5,6,7,8,9,10,11,12,13,14})</f>
        <v>0</v>
      </c>
      <c r="R140" s="190">
        <f>SUM(COUNTIF(TBAT164NA,{"",2,3,4,5,6,7,8,9,10,11,12,13,14}&amp;$C140)*{1,2,3,4,5,6,7,8,9,10,11,12,13,14})</f>
        <v>0</v>
      </c>
      <c r="S140" s="190">
        <f>SUM(COUNTIF(TBAT52NA,{"",2,3,4,5,6,7,8,9,10,11,12,13,14}&amp;$C140)*{1,2,3,4,5,6,7,8,9,10,11,12,13,14})</f>
        <v>0</v>
      </c>
      <c r="T140" s="190">
        <f>SUM(COUNTIF(TBAT301NA,{"",2,3,4,5,6,7,8,9,10,11,12,13,14}&amp;$C140)*{1,2,3,4,5,6,7,8,9,10,11,12,13,14})</f>
        <v>0</v>
      </c>
      <c r="U140" s="190">
        <f>SUM(COUNTIF(TBAT46NA,{"",2,3,4,5,6,7,8,9,10,11,12,13,14}&amp;$C140)*{1,2,3,4,5,6,7,8,9,10,11,12,13,14})</f>
        <v>0</v>
      </c>
      <c r="V140" s="190">
        <f>SUM(COUNTIF(TBAT378NA,{"",2,3,4,5,6,7,8,9,10,11,12,13,14}&amp;$C140)*{1,2,3,4,5,6,7,8,9,10,11,12,13,14})</f>
        <v>0</v>
      </c>
      <c r="W140" s="225">
        <f t="shared" si="11"/>
        <v>0</v>
      </c>
      <c r="X140" s="176"/>
    </row>
    <row r="141" spans="1:24" s="182" customFormat="1" hidden="1">
      <c r="A141" s="168" t="str">
        <f>IF(W141=0,"ẩn",MAX($A$5:$A140)+1)</f>
        <v>ẩn</v>
      </c>
      <c r="B141" s="175" t="s">
        <v>501</v>
      </c>
      <c r="C141" s="181" t="s">
        <v>502</v>
      </c>
      <c r="D141" s="181" t="s">
        <v>12</v>
      </c>
      <c r="E141" s="190">
        <f t="array" ref="E141">SUM(COUNTIF(thaydayTA,{"",2,3,4,5,6,7,8,9,10,11,12,13,14}&amp;$C141)*{1,2,3,4,5,6,7,8,9,10,11,12,13,14})</f>
        <v>0</v>
      </c>
      <c r="F141" s="80">
        <f>SUM(COUNTIF(XDMTA5ABDEN39,{"",2,3,4,5,6,7,8,9,10,11,12,13,14}&amp;$C141)*{1,2,3,4,5,6,7,8,9,10,11,12,13,14})</f>
        <v>0</v>
      </c>
      <c r="G141" s="190">
        <f>SUM(COUNTIF(TA15DEN61,{"",2,3,4,5,6,7,8,9,10,11,12,13,14}&amp;$C141)*{1,2,3,4,5,6,7,8,9,10,11,12,13,14})</f>
        <v>0</v>
      </c>
      <c r="H141" s="190"/>
      <c r="I141" s="190"/>
      <c r="J141" s="190">
        <f>SUM(COUNTIF(xencot,{"",2,3,4,5,6,7,8,9,10,11,12,13,14}&amp;$C141)*{1,2,3,4,5,6,7,8,9,10,11,12,13,14})</f>
        <v>0</v>
      </c>
      <c r="K141" s="190">
        <f>SUM(COUNTIF(TBAT51NA,{"",2,3,4,5,6,7,8,9,10,11,12,13,14}&amp;$C141)*{1,2,3,4,5,6,7,8,9,10,11,12,13,14})</f>
        <v>0</v>
      </c>
      <c r="L141" s="190"/>
      <c r="M141" s="190">
        <f>SUM(COUNTIF(TBAT218NA,{"",2,3,4,5,6,7,8,9,10,11,12,13,14}&amp;$C141)*{1,2,3,4,5,6,7,8,9,10,11,12,13,14})</f>
        <v>0</v>
      </c>
      <c r="N141" s="190">
        <f>SUM(COUNTIF(TBAT22NA,{"",2,3,4,5,6,7,8,9,10,11,12,13,14}&amp;$C141)*{1,2,3,4,5,6,7,8,9,10,11,12,13,14})</f>
        <v>0</v>
      </c>
      <c r="O141" s="190">
        <f>SUM(COUNTIF(TBAT24NA,{"",2,3,4,5,6,7,8,9,10,11,12,13,14}&amp;$C141)*{1,2,3,4,5,6,7,8,9,10,11,12,13,14})</f>
        <v>0</v>
      </c>
      <c r="P141" s="190">
        <f>SUM(COUNTIF(TBAT9NA,{"",2,3,4,5,6,7,8,9,10,11,12,13,14}&amp;$C141)*{1,2,3,4,5,6,7,8,9,10,11,12,13,14})</f>
        <v>0</v>
      </c>
      <c r="Q141" s="190">
        <f>SUM(COUNTIF(TBAT60NA,{"",2,3,4,5,6,7,8,9,10,11,12,13,14}&amp;$C141)*{1,2,3,4,5,6,7,8,9,10,11,12,13,14})</f>
        <v>0</v>
      </c>
      <c r="R141" s="190">
        <f>SUM(COUNTIF(TBAT164NA,{"",2,3,4,5,6,7,8,9,10,11,12,13,14}&amp;$C141)*{1,2,3,4,5,6,7,8,9,10,11,12,13,14})</f>
        <v>0</v>
      </c>
      <c r="S141" s="190">
        <f>SUM(COUNTIF(TBAT52NA,{"",2,3,4,5,6,7,8,9,10,11,12,13,14}&amp;$C141)*{1,2,3,4,5,6,7,8,9,10,11,12,13,14})</f>
        <v>0</v>
      </c>
      <c r="T141" s="190">
        <f>SUM(COUNTIF(TBAT301NA,{"",2,3,4,5,6,7,8,9,10,11,12,13,14}&amp;$C141)*{1,2,3,4,5,6,7,8,9,10,11,12,13,14})</f>
        <v>0</v>
      </c>
      <c r="U141" s="190">
        <f>SUM(COUNTIF(TBAT46NA,{"",2,3,4,5,6,7,8,9,10,11,12,13,14}&amp;$C141)*{1,2,3,4,5,6,7,8,9,10,11,12,13,14})</f>
        <v>0</v>
      </c>
      <c r="V141" s="190">
        <f>SUM(COUNTIF(TBAT378NA,{"",2,3,4,5,6,7,8,9,10,11,12,13,14}&amp;$C141)*{1,2,3,4,5,6,7,8,9,10,11,12,13,14})</f>
        <v>0</v>
      </c>
      <c r="W141" s="225">
        <f t="shared" si="11"/>
        <v>0</v>
      </c>
      <c r="X141" s="176"/>
    </row>
    <row r="142" spans="1:24" s="182" customFormat="1" hidden="1">
      <c r="A142" s="168" t="str">
        <f>IF(W142=0,"ẩn",MAX($A$5:$A141)+1)</f>
        <v>ẩn</v>
      </c>
      <c r="B142" s="175" t="s">
        <v>503</v>
      </c>
      <c r="C142" s="181" t="s">
        <v>504</v>
      </c>
      <c r="D142" s="181" t="s">
        <v>12</v>
      </c>
      <c r="E142" s="190">
        <f t="array" ref="E142">SUM(COUNTIF(thaydayTA,{"",2,3,4,5,6,7,8,9,10,11,12,13,14}&amp;$C142)*{1,2,3,4,5,6,7,8,9,10,11,12,13,14})</f>
        <v>0</v>
      </c>
      <c r="F142" s="80">
        <f>SUM(COUNTIF(XDMTA5ABDEN39,{"",2,3,4,5,6,7,8,9,10,11,12,13,14}&amp;$C142)*{1,2,3,4,5,6,7,8,9,10,11,12,13,14})</f>
        <v>0</v>
      </c>
      <c r="G142" s="190">
        <f>SUM(COUNTIF(TA15DEN61,{"",2,3,4,5,6,7,8,9,10,11,12,13,14}&amp;$C142)*{1,2,3,4,5,6,7,8,9,10,11,12,13,14})</f>
        <v>0</v>
      </c>
      <c r="H142" s="190"/>
      <c r="I142" s="190"/>
      <c r="J142" s="190">
        <f>SUM(COUNTIF(xencot,{"",2,3,4,5,6,7,8,9,10,11,12,13,14}&amp;$C142)*{1,2,3,4,5,6,7,8,9,10,11,12,13,14})</f>
        <v>0</v>
      </c>
      <c r="K142" s="190">
        <f>SUM(COUNTIF(TBAT51NA,{"",2,3,4,5,6,7,8,9,10,11,12,13,14}&amp;$C142)*{1,2,3,4,5,6,7,8,9,10,11,12,13,14})</f>
        <v>0</v>
      </c>
      <c r="L142" s="190"/>
      <c r="M142" s="190">
        <f>SUM(COUNTIF(TBAT218NA,{"",2,3,4,5,6,7,8,9,10,11,12,13,14}&amp;$C142)*{1,2,3,4,5,6,7,8,9,10,11,12,13,14})</f>
        <v>0</v>
      </c>
      <c r="N142" s="190">
        <f>SUM(COUNTIF(TBAT22NA,{"",2,3,4,5,6,7,8,9,10,11,12,13,14}&amp;$C142)*{1,2,3,4,5,6,7,8,9,10,11,12,13,14})</f>
        <v>0</v>
      </c>
      <c r="O142" s="190">
        <f>SUM(COUNTIF(TBAT24NA,{"",2,3,4,5,6,7,8,9,10,11,12,13,14}&amp;$C142)*{1,2,3,4,5,6,7,8,9,10,11,12,13,14})</f>
        <v>0</v>
      </c>
      <c r="P142" s="190">
        <f>SUM(COUNTIF(TBAT9NA,{"",2,3,4,5,6,7,8,9,10,11,12,13,14}&amp;$C142)*{1,2,3,4,5,6,7,8,9,10,11,12,13,14})</f>
        <v>0</v>
      </c>
      <c r="Q142" s="190">
        <f>SUM(COUNTIF(TBAT60NA,{"",2,3,4,5,6,7,8,9,10,11,12,13,14}&amp;$C142)*{1,2,3,4,5,6,7,8,9,10,11,12,13,14})</f>
        <v>0</v>
      </c>
      <c r="R142" s="190">
        <f>SUM(COUNTIF(TBAT164NA,{"",2,3,4,5,6,7,8,9,10,11,12,13,14}&amp;$C142)*{1,2,3,4,5,6,7,8,9,10,11,12,13,14})</f>
        <v>0</v>
      </c>
      <c r="S142" s="190">
        <f>SUM(COUNTIF(TBAT52NA,{"",2,3,4,5,6,7,8,9,10,11,12,13,14}&amp;$C142)*{1,2,3,4,5,6,7,8,9,10,11,12,13,14})</f>
        <v>0</v>
      </c>
      <c r="T142" s="190">
        <f>SUM(COUNTIF(TBAT301NA,{"",2,3,4,5,6,7,8,9,10,11,12,13,14}&amp;$C142)*{1,2,3,4,5,6,7,8,9,10,11,12,13,14})</f>
        <v>0</v>
      </c>
      <c r="U142" s="190">
        <f>SUM(COUNTIF(TBAT46NA,{"",2,3,4,5,6,7,8,9,10,11,12,13,14}&amp;$C142)*{1,2,3,4,5,6,7,8,9,10,11,12,13,14})</f>
        <v>0</v>
      </c>
      <c r="V142" s="190">
        <f>SUM(COUNTIF(TBAT378NA,{"",2,3,4,5,6,7,8,9,10,11,12,13,14}&amp;$C142)*{1,2,3,4,5,6,7,8,9,10,11,12,13,14})</f>
        <v>0</v>
      </c>
      <c r="W142" s="225">
        <f t="shared" si="11"/>
        <v>0</v>
      </c>
      <c r="X142" s="176"/>
    </row>
    <row r="143" spans="1:24" s="182" customFormat="1" hidden="1">
      <c r="A143" s="168" t="str">
        <f>IF(W143=0,"ẩn",MAX($A$5:$A142)+1)</f>
        <v>ẩn</v>
      </c>
      <c r="B143" s="175" t="s">
        <v>505</v>
      </c>
      <c r="C143" s="176" t="s">
        <v>276</v>
      </c>
      <c r="D143" s="181" t="s">
        <v>12</v>
      </c>
      <c r="E143" s="190">
        <f t="array" ref="E143">SUM(COUNTIF(thaydayTA,{"",2,3,4,5,6,7,8,9,10,11,12,13,14}&amp;$C143)*{1,2,3,4,5,6,7,8,9,10,11,12,13,14})</f>
        <v>0</v>
      </c>
      <c r="F143" s="80">
        <f>SUM(COUNTIF(XDMTA5ABDEN39,{"",2,3,4,5,6,7,8,9,10,11,12,13,14}&amp;$C143)*{1,2,3,4,5,6,7,8,9,10,11,12,13,14})</f>
        <v>0</v>
      </c>
      <c r="G143" s="190">
        <f>SUM(COUNTIF(TA15DEN61,{"",2,3,4,5,6,7,8,9,10,11,12,13,14}&amp;$C143)*{1,2,3,4,5,6,7,8,9,10,11,12,13,14})</f>
        <v>0</v>
      </c>
      <c r="H143" s="190"/>
      <c r="I143" s="190"/>
      <c r="J143" s="190">
        <f>SUM(COUNTIF(xencot,{"",2,3,4,5,6,7,8,9,10,11,12,13,14}&amp;$C143)*{1,2,3,4,5,6,7,8,9,10,11,12,13,14})</f>
        <v>0</v>
      </c>
      <c r="K143" s="190">
        <f>SUM(COUNTIF(TBAT51NA,{"",2,3,4,5,6,7,8,9,10,11,12,13,14}&amp;$C143)*{1,2,3,4,5,6,7,8,9,10,11,12,13,14})</f>
        <v>0</v>
      </c>
      <c r="L143" s="190"/>
      <c r="M143" s="190">
        <f>SUM(COUNTIF(TBAT218NA,{"",2,3,4,5,6,7,8,9,10,11,12,13,14}&amp;$C143)*{1,2,3,4,5,6,7,8,9,10,11,12,13,14})</f>
        <v>0</v>
      </c>
      <c r="N143" s="190">
        <f>SUM(COUNTIF(TBAT22NA,{"",2,3,4,5,6,7,8,9,10,11,12,13,14}&amp;$C143)*{1,2,3,4,5,6,7,8,9,10,11,12,13,14})</f>
        <v>0</v>
      </c>
      <c r="O143" s="190">
        <f>SUM(COUNTIF(TBAT24NA,{"",2,3,4,5,6,7,8,9,10,11,12,13,14}&amp;$C143)*{1,2,3,4,5,6,7,8,9,10,11,12,13,14})</f>
        <v>0</v>
      </c>
      <c r="P143" s="190">
        <f>SUM(COUNTIF(TBAT9NA,{"",2,3,4,5,6,7,8,9,10,11,12,13,14}&amp;$C143)*{1,2,3,4,5,6,7,8,9,10,11,12,13,14})</f>
        <v>0</v>
      </c>
      <c r="Q143" s="190">
        <f>SUM(COUNTIF(TBAT60NA,{"",2,3,4,5,6,7,8,9,10,11,12,13,14}&amp;$C143)*{1,2,3,4,5,6,7,8,9,10,11,12,13,14})</f>
        <v>0</v>
      </c>
      <c r="R143" s="190">
        <f>SUM(COUNTIF(TBAT164NA,{"",2,3,4,5,6,7,8,9,10,11,12,13,14}&amp;$C143)*{1,2,3,4,5,6,7,8,9,10,11,12,13,14})</f>
        <v>0</v>
      </c>
      <c r="S143" s="190">
        <f>SUM(COUNTIF(TBAT52NA,{"",2,3,4,5,6,7,8,9,10,11,12,13,14}&amp;$C143)*{1,2,3,4,5,6,7,8,9,10,11,12,13,14})</f>
        <v>0</v>
      </c>
      <c r="T143" s="190">
        <f>SUM(COUNTIF(TBAT301NA,{"",2,3,4,5,6,7,8,9,10,11,12,13,14}&amp;$C143)*{1,2,3,4,5,6,7,8,9,10,11,12,13,14})</f>
        <v>0</v>
      </c>
      <c r="U143" s="190">
        <f>SUM(COUNTIF(TBAT46NA,{"",2,3,4,5,6,7,8,9,10,11,12,13,14}&amp;$C143)*{1,2,3,4,5,6,7,8,9,10,11,12,13,14})</f>
        <v>0</v>
      </c>
      <c r="V143" s="190">
        <f>SUM(COUNTIF(TBAT378NA,{"",2,3,4,5,6,7,8,9,10,11,12,13,14}&amp;$C143)*{1,2,3,4,5,6,7,8,9,10,11,12,13,14})</f>
        <v>0</v>
      </c>
      <c r="W143" s="225">
        <f t="shared" si="11"/>
        <v>0</v>
      </c>
      <c r="X143" s="176"/>
    </row>
    <row r="144" spans="1:24" s="182" customFormat="1" hidden="1">
      <c r="A144" s="168" t="str">
        <f>IF(W144=0,"ẩn",MAX($A$5:$A143)+1)</f>
        <v>ẩn</v>
      </c>
      <c r="B144" s="175" t="s">
        <v>506</v>
      </c>
      <c r="C144" s="176" t="s">
        <v>206</v>
      </c>
      <c r="D144" s="181" t="s">
        <v>12</v>
      </c>
      <c r="E144" s="190">
        <f t="array" ref="E144">SUM(COUNTIF(thaydayTA,{"",2,3,4,5,6,7,8,9,10,11,12,13,14}&amp;$C144)*{1,2,3,4,5,6,7,8,9,10,11,12,13,14})</f>
        <v>0</v>
      </c>
      <c r="F144" s="80">
        <f>SUM(COUNTIF(XDMTA5ABDEN39,{"",2,3,4,5,6,7,8,9,10,11,12,13,14}&amp;$C144)*{1,2,3,4,5,6,7,8,9,10,11,12,13,14})</f>
        <v>0</v>
      </c>
      <c r="G144" s="190">
        <f>SUM(COUNTIF(TA15DEN61,{"",2,3,4,5,6,7,8,9,10,11,12,13,14}&amp;$C144)*{1,2,3,4,5,6,7,8,9,10,11,12,13,14})</f>
        <v>0</v>
      </c>
      <c r="H144" s="190"/>
      <c r="I144" s="190"/>
      <c r="J144" s="190">
        <f>SUM(COUNTIF(xencot,{"",2,3,4,5,6,7,8,9,10,11,12,13,14}&amp;$C144)*{1,2,3,4,5,6,7,8,9,10,11,12,13,14})</f>
        <v>0</v>
      </c>
      <c r="K144" s="190">
        <f>SUM(COUNTIF(TBAT51NA,{"",2,3,4,5,6,7,8,9,10,11,12,13,14}&amp;$C144)*{1,2,3,4,5,6,7,8,9,10,11,12,13,14})</f>
        <v>0</v>
      </c>
      <c r="L144" s="190"/>
      <c r="M144" s="190">
        <f>SUM(COUNTIF(TBAT218NA,{"",2,3,4,5,6,7,8,9,10,11,12,13,14}&amp;$C144)*{1,2,3,4,5,6,7,8,9,10,11,12,13,14})</f>
        <v>0</v>
      </c>
      <c r="N144" s="190">
        <f>SUM(COUNTIF(TBAT22NA,{"",2,3,4,5,6,7,8,9,10,11,12,13,14}&amp;$C144)*{1,2,3,4,5,6,7,8,9,10,11,12,13,14})</f>
        <v>0</v>
      </c>
      <c r="O144" s="190">
        <f>SUM(COUNTIF(TBAT24NA,{"",2,3,4,5,6,7,8,9,10,11,12,13,14}&amp;$C144)*{1,2,3,4,5,6,7,8,9,10,11,12,13,14})</f>
        <v>0</v>
      </c>
      <c r="P144" s="190">
        <f>SUM(COUNTIF(TBAT9NA,{"",2,3,4,5,6,7,8,9,10,11,12,13,14}&amp;$C144)*{1,2,3,4,5,6,7,8,9,10,11,12,13,14})</f>
        <v>0</v>
      </c>
      <c r="Q144" s="190">
        <f>SUM(COUNTIF(TBAT60NA,{"",2,3,4,5,6,7,8,9,10,11,12,13,14}&amp;$C144)*{1,2,3,4,5,6,7,8,9,10,11,12,13,14})</f>
        <v>0</v>
      </c>
      <c r="R144" s="190">
        <f>SUM(COUNTIF(TBAT164NA,{"",2,3,4,5,6,7,8,9,10,11,12,13,14}&amp;$C144)*{1,2,3,4,5,6,7,8,9,10,11,12,13,14})</f>
        <v>0</v>
      </c>
      <c r="S144" s="190">
        <f>SUM(COUNTIF(TBAT52NA,{"",2,3,4,5,6,7,8,9,10,11,12,13,14}&amp;$C144)*{1,2,3,4,5,6,7,8,9,10,11,12,13,14})</f>
        <v>0</v>
      </c>
      <c r="T144" s="190">
        <f>SUM(COUNTIF(TBAT301NA,{"",2,3,4,5,6,7,8,9,10,11,12,13,14}&amp;$C144)*{1,2,3,4,5,6,7,8,9,10,11,12,13,14})</f>
        <v>0</v>
      </c>
      <c r="U144" s="190">
        <f>SUM(COUNTIF(TBAT46NA,{"",2,3,4,5,6,7,8,9,10,11,12,13,14}&amp;$C144)*{1,2,3,4,5,6,7,8,9,10,11,12,13,14})</f>
        <v>0</v>
      </c>
      <c r="V144" s="190">
        <f>SUM(COUNTIF(TBAT378NA,{"",2,3,4,5,6,7,8,9,10,11,12,13,14}&amp;$C144)*{1,2,3,4,5,6,7,8,9,10,11,12,13,14})</f>
        <v>0</v>
      </c>
      <c r="W144" s="225">
        <f t="shared" si="11"/>
        <v>0</v>
      </c>
      <c r="X144" s="176"/>
    </row>
    <row r="145" spans="1:24" s="182" customFormat="1" hidden="1">
      <c r="A145" s="168" t="str">
        <f>IF(W145=0,"ẩn",MAX($A$5:$A144)+1)</f>
        <v>ẩn</v>
      </c>
      <c r="B145" s="175" t="s">
        <v>507</v>
      </c>
      <c r="C145" s="176" t="s">
        <v>126</v>
      </c>
      <c r="D145" s="181" t="s">
        <v>12</v>
      </c>
      <c r="E145" s="190">
        <f t="array" ref="E145">SUM(COUNTIF(thaydayTA,{"",2,3,4,5,6,7,8,9,10,11,12,13,14}&amp;$C145)*{1,2,3,4,5,6,7,8,9,10,11,12,13,14})</f>
        <v>0</v>
      </c>
      <c r="F145" s="80">
        <f>SUM(COUNTIF(XDMTA5ABDEN39,{"",2,3,4,5,6,7,8,9,10,11,12,13,14}&amp;$C145)*{1,2,3,4,5,6,7,8,9,10,11,12,13,14})</f>
        <v>0</v>
      </c>
      <c r="G145" s="190">
        <f>SUM(COUNTIF(TA15DEN61,{"",2,3,4,5,6,7,8,9,10,11,12,13,14}&amp;$C145)*{1,2,3,4,5,6,7,8,9,10,11,12,13,14})</f>
        <v>0</v>
      </c>
      <c r="H145" s="190"/>
      <c r="I145" s="190"/>
      <c r="J145" s="190">
        <f>SUM(COUNTIF(xencot,{"",2,3,4,5,6,7,8,9,10,11,12,13,14}&amp;$C145)*{1,2,3,4,5,6,7,8,9,10,11,12,13,14})</f>
        <v>0</v>
      </c>
      <c r="K145" s="190">
        <f>SUM(COUNTIF(TBAT51NA,{"",2,3,4,5,6,7,8,9,10,11,12,13,14}&amp;$C145)*{1,2,3,4,5,6,7,8,9,10,11,12,13,14})</f>
        <v>0</v>
      </c>
      <c r="L145" s="190"/>
      <c r="M145" s="190">
        <f>SUM(COUNTIF(TBAT218NA,{"",2,3,4,5,6,7,8,9,10,11,12,13,14}&amp;$C145)*{1,2,3,4,5,6,7,8,9,10,11,12,13,14})</f>
        <v>0</v>
      </c>
      <c r="N145" s="190">
        <f>SUM(COUNTIF(TBAT22NA,{"",2,3,4,5,6,7,8,9,10,11,12,13,14}&amp;$C145)*{1,2,3,4,5,6,7,8,9,10,11,12,13,14})</f>
        <v>0</v>
      </c>
      <c r="O145" s="190">
        <f>SUM(COUNTIF(TBAT24NA,{"",2,3,4,5,6,7,8,9,10,11,12,13,14}&amp;$C145)*{1,2,3,4,5,6,7,8,9,10,11,12,13,14})</f>
        <v>0</v>
      </c>
      <c r="P145" s="190">
        <f>SUM(COUNTIF(TBAT9NA,{"",2,3,4,5,6,7,8,9,10,11,12,13,14}&amp;$C145)*{1,2,3,4,5,6,7,8,9,10,11,12,13,14})</f>
        <v>0</v>
      </c>
      <c r="Q145" s="190">
        <f>SUM(COUNTIF(TBAT60NA,{"",2,3,4,5,6,7,8,9,10,11,12,13,14}&amp;$C145)*{1,2,3,4,5,6,7,8,9,10,11,12,13,14})</f>
        <v>0</v>
      </c>
      <c r="R145" s="190">
        <f>SUM(COUNTIF(TBAT164NA,{"",2,3,4,5,6,7,8,9,10,11,12,13,14}&amp;$C145)*{1,2,3,4,5,6,7,8,9,10,11,12,13,14})</f>
        <v>0</v>
      </c>
      <c r="S145" s="190">
        <f>SUM(COUNTIF(TBAT52NA,{"",2,3,4,5,6,7,8,9,10,11,12,13,14}&amp;$C145)*{1,2,3,4,5,6,7,8,9,10,11,12,13,14})</f>
        <v>0</v>
      </c>
      <c r="T145" s="190">
        <f>SUM(COUNTIF(TBAT301NA,{"",2,3,4,5,6,7,8,9,10,11,12,13,14}&amp;$C145)*{1,2,3,4,5,6,7,8,9,10,11,12,13,14})</f>
        <v>0</v>
      </c>
      <c r="U145" s="190">
        <f>SUM(COUNTIF(TBAT46NA,{"",2,3,4,5,6,7,8,9,10,11,12,13,14}&amp;$C145)*{1,2,3,4,5,6,7,8,9,10,11,12,13,14})</f>
        <v>0</v>
      </c>
      <c r="V145" s="190">
        <f>SUM(COUNTIF(TBAT378NA,{"",2,3,4,5,6,7,8,9,10,11,12,13,14}&amp;$C145)*{1,2,3,4,5,6,7,8,9,10,11,12,13,14})</f>
        <v>0</v>
      </c>
      <c r="W145" s="225">
        <f t="shared" si="11"/>
        <v>0</v>
      </c>
      <c r="X145" s="176"/>
    </row>
    <row r="146" spans="1:24" s="182" customFormat="1" hidden="1">
      <c r="A146" s="168" t="str">
        <f>IF(W146=0,"ẩn",MAX($A$5:$A145)+1)</f>
        <v>ẩn</v>
      </c>
      <c r="B146" s="175" t="s">
        <v>508</v>
      </c>
      <c r="C146" s="176" t="s">
        <v>509</v>
      </c>
      <c r="D146" s="176" t="s">
        <v>12</v>
      </c>
      <c r="E146" s="190">
        <f t="array" ref="E146">SUM(COUNTIF(thaydayTA,{"",2,3,4,5,6,7,8,9,10,11,12,13,14}&amp;$C146)*{1,2,3,4,5,6,7,8,9,10,11,12,13,14})</f>
        <v>0</v>
      </c>
      <c r="F146" s="80">
        <f>SUM(COUNTIF(XDMTA5ABDEN39,{"",2,3,4,5,6,7,8,9,10,11,12,13,14}&amp;$C146)*{1,2,3,4,5,6,7,8,9,10,11,12,13,14})</f>
        <v>0</v>
      </c>
      <c r="G146" s="190">
        <f>SUM(COUNTIF(TA15DEN61,{"",2,3,4,5,6,7,8,9,10,11,12,13,14}&amp;$C146)*{1,2,3,4,5,6,7,8,9,10,11,12,13,14})</f>
        <v>0</v>
      </c>
      <c r="H146" s="190"/>
      <c r="I146" s="190"/>
      <c r="J146" s="190">
        <f>SUM(COUNTIF(xencot,{"",2,3,4,5,6,7,8,9,10,11,12,13,14}&amp;$C146)*{1,2,3,4,5,6,7,8,9,10,11,12,13,14})</f>
        <v>0</v>
      </c>
      <c r="K146" s="190">
        <f>SUM(COUNTIF(TBAT51NA,{"",2,3,4,5,6,7,8,9,10,11,12,13,14}&amp;$C146)*{1,2,3,4,5,6,7,8,9,10,11,12,13,14})</f>
        <v>0</v>
      </c>
      <c r="L146" s="190"/>
      <c r="M146" s="190">
        <f>SUM(COUNTIF(TBAT218NA,{"",2,3,4,5,6,7,8,9,10,11,12,13,14}&amp;$C146)*{1,2,3,4,5,6,7,8,9,10,11,12,13,14})</f>
        <v>0</v>
      </c>
      <c r="N146" s="190">
        <f>SUM(COUNTIF(TBAT22NA,{"",2,3,4,5,6,7,8,9,10,11,12,13,14}&amp;$C146)*{1,2,3,4,5,6,7,8,9,10,11,12,13,14})</f>
        <v>0</v>
      </c>
      <c r="O146" s="190">
        <f>SUM(COUNTIF(TBAT24NA,{"",2,3,4,5,6,7,8,9,10,11,12,13,14}&amp;$C146)*{1,2,3,4,5,6,7,8,9,10,11,12,13,14})</f>
        <v>0</v>
      </c>
      <c r="P146" s="190">
        <f>SUM(COUNTIF(TBAT9NA,{"",2,3,4,5,6,7,8,9,10,11,12,13,14}&amp;$C146)*{1,2,3,4,5,6,7,8,9,10,11,12,13,14})</f>
        <v>0</v>
      </c>
      <c r="Q146" s="190">
        <f>SUM(COUNTIF(TBAT60NA,{"",2,3,4,5,6,7,8,9,10,11,12,13,14}&amp;$C146)*{1,2,3,4,5,6,7,8,9,10,11,12,13,14})</f>
        <v>0</v>
      </c>
      <c r="R146" s="190">
        <f>SUM(COUNTIF(TBAT164NA,{"",2,3,4,5,6,7,8,9,10,11,12,13,14}&amp;$C146)*{1,2,3,4,5,6,7,8,9,10,11,12,13,14})</f>
        <v>0</v>
      </c>
      <c r="S146" s="190">
        <f>SUM(COUNTIF(TBAT52NA,{"",2,3,4,5,6,7,8,9,10,11,12,13,14}&amp;$C146)*{1,2,3,4,5,6,7,8,9,10,11,12,13,14})</f>
        <v>0</v>
      </c>
      <c r="T146" s="190">
        <f>SUM(COUNTIF(TBAT301NA,{"",2,3,4,5,6,7,8,9,10,11,12,13,14}&amp;$C146)*{1,2,3,4,5,6,7,8,9,10,11,12,13,14})</f>
        <v>0</v>
      </c>
      <c r="U146" s="190">
        <f>SUM(COUNTIF(TBAT46NA,{"",2,3,4,5,6,7,8,9,10,11,12,13,14}&amp;$C146)*{1,2,3,4,5,6,7,8,9,10,11,12,13,14})</f>
        <v>0</v>
      </c>
      <c r="V146" s="190">
        <f>SUM(COUNTIF(TBAT378NA,{"",2,3,4,5,6,7,8,9,10,11,12,13,14}&amp;$C146)*{1,2,3,4,5,6,7,8,9,10,11,12,13,14})</f>
        <v>0</v>
      </c>
      <c r="W146" s="225">
        <f t="shared" si="11"/>
        <v>0</v>
      </c>
      <c r="X146" s="176"/>
    </row>
    <row r="147" spans="1:24" s="182" customFormat="1" hidden="1">
      <c r="A147" s="168" t="str">
        <f>IF(W147=0,"ẩn",MAX($A$5:$A146)+1)</f>
        <v>ẩn</v>
      </c>
      <c r="B147" s="175" t="s">
        <v>510</v>
      </c>
      <c r="C147" s="176" t="s">
        <v>511</v>
      </c>
      <c r="D147" s="181" t="s">
        <v>12</v>
      </c>
      <c r="E147" s="190">
        <f t="array" ref="E147">SUM(COUNTIF(thaydayTA,{"",2,3,4,5,6,7,8,9,10,11,12,13,14}&amp;$C147)*{1,2,3,4,5,6,7,8,9,10,11,12,13,14})</f>
        <v>0</v>
      </c>
      <c r="F147" s="80">
        <f>SUM(COUNTIF(XDMTA5ABDEN39,{"",2,3,4,5,6,7,8,9,10,11,12,13,14}&amp;$C147)*{1,2,3,4,5,6,7,8,9,10,11,12,13,14})</f>
        <v>0</v>
      </c>
      <c r="G147" s="190">
        <f>SUM(COUNTIF(TA15DEN61,{"",2,3,4,5,6,7,8,9,10,11,12,13,14}&amp;$C147)*{1,2,3,4,5,6,7,8,9,10,11,12,13,14})</f>
        <v>0</v>
      </c>
      <c r="H147" s="190"/>
      <c r="I147" s="190"/>
      <c r="J147" s="190">
        <f>SUM(COUNTIF(xencot,{"",2,3,4,5,6,7,8,9,10,11,12,13,14}&amp;$C147)*{1,2,3,4,5,6,7,8,9,10,11,12,13,14})</f>
        <v>0</v>
      </c>
      <c r="K147" s="190">
        <f>SUM(COUNTIF(TBAT51NA,{"",2,3,4,5,6,7,8,9,10,11,12,13,14}&amp;$C147)*{1,2,3,4,5,6,7,8,9,10,11,12,13,14})</f>
        <v>0</v>
      </c>
      <c r="L147" s="190"/>
      <c r="M147" s="190">
        <f>SUM(COUNTIF(TBAT218NA,{"",2,3,4,5,6,7,8,9,10,11,12,13,14}&amp;$C147)*{1,2,3,4,5,6,7,8,9,10,11,12,13,14})</f>
        <v>0</v>
      </c>
      <c r="N147" s="190">
        <f>SUM(COUNTIF(TBAT22NA,{"",2,3,4,5,6,7,8,9,10,11,12,13,14}&amp;$C147)*{1,2,3,4,5,6,7,8,9,10,11,12,13,14})</f>
        <v>0</v>
      </c>
      <c r="O147" s="190">
        <f>SUM(COUNTIF(TBAT24NA,{"",2,3,4,5,6,7,8,9,10,11,12,13,14}&amp;$C147)*{1,2,3,4,5,6,7,8,9,10,11,12,13,14})</f>
        <v>0</v>
      </c>
      <c r="P147" s="190">
        <f>SUM(COUNTIF(TBAT9NA,{"",2,3,4,5,6,7,8,9,10,11,12,13,14}&amp;$C147)*{1,2,3,4,5,6,7,8,9,10,11,12,13,14})</f>
        <v>0</v>
      </c>
      <c r="Q147" s="190">
        <f>SUM(COUNTIF(TBAT60NA,{"",2,3,4,5,6,7,8,9,10,11,12,13,14}&amp;$C147)*{1,2,3,4,5,6,7,8,9,10,11,12,13,14})</f>
        <v>0</v>
      </c>
      <c r="R147" s="190">
        <f>SUM(COUNTIF(TBAT164NA,{"",2,3,4,5,6,7,8,9,10,11,12,13,14}&amp;$C147)*{1,2,3,4,5,6,7,8,9,10,11,12,13,14})</f>
        <v>0</v>
      </c>
      <c r="S147" s="190">
        <f>SUM(COUNTIF(TBAT52NA,{"",2,3,4,5,6,7,8,9,10,11,12,13,14}&amp;$C147)*{1,2,3,4,5,6,7,8,9,10,11,12,13,14})</f>
        <v>0</v>
      </c>
      <c r="T147" s="190">
        <f>SUM(COUNTIF(TBAT301NA,{"",2,3,4,5,6,7,8,9,10,11,12,13,14}&amp;$C147)*{1,2,3,4,5,6,7,8,9,10,11,12,13,14})</f>
        <v>0</v>
      </c>
      <c r="U147" s="190">
        <f>SUM(COUNTIF(TBAT46NA,{"",2,3,4,5,6,7,8,9,10,11,12,13,14}&amp;$C147)*{1,2,3,4,5,6,7,8,9,10,11,12,13,14})</f>
        <v>0</v>
      </c>
      <c r="V147" s="190">
        <f>SUM(COUNTIF(TBAT378NA,{"",2,3,4,5,6,7,8,9,10,11,12,13,14}&amp;$C147)*{1,2,3,4,5,6,7,8,9,10,11,12,13,14})</f>
        <v>0</v>
      </c>
      <c r="W147" s="225">
        <f t="shared" si="11"/>
        <v>0</v>
      </c>
      <c r="X147" s="176"/>
    </row>
    <row r="148" spans="1:24" s="182" customFormat="1" hidden="1">
      <c r="A148" s="168" t="str">
        <f>IF(W148=0,"ẩn",MAX($A$5:$A147)+1)</f>
        <v>ẩn</v>
      </c>
      <c r="B148" s="175" t="s">
        <v>512</v>
      </c>
      <c r="C148" s="176" t="s">
        <v>513</v>
      </c>
      <c r="D148" s="181" t="s">
        <v>12</v>
      </c>
      <c r="E148" s="190">
        <f t="array" ref="E148">SUM(COUNTIF(thaydayTA,{"",2,3,4,5,6,7,8,9,10,11,12,13,14}&amp;$C148)*{1,2,3,4,5,6,7,8,9,10,11,12,13,14})</f>
        <v>0</v>
      </c>
      <c r="F148" s="80">
        <f>SUM(COUNTIF(XDMTA5ABDEN39,{"",2,3,4,5,6,7,8,9,10,11,12,13,14}&amp;$C148)*{1,2,3,4,5,6,7,8,9,10,11,12,13,14})</f>
        <v>0</v>
      </c>
      <c r="G148" s="190">
        <f>SUM(COUNTIF(TA15DEN61,{"",2,3,4,5,6,7,8,9,10,11,12,13,14}&amp;$C148)*{1,2,3,4,5,6,7,8,9,10,11,12,13,14})</f>
        <v>0</v>
      </c>
      <c r="H148" s="190"/>
      <c r="I148" s="190"/>
      <c r="J148" s="190">
        <f>SUM(COUNTIF(xencot,{"",2,3,4,5,6,7,8,9,10,11,12,13,14}&amp;$C148)*{1,2,3,4,5,6,7,8,9,10,11,12,13,14})</f>
        <v>0</v>
      </c>
      <c r="K148" s="190">
        <f>SUM(COUNTIF(TBAT51NA,{"",2,3,4,5,6,7,8,9,10,11,12,13,14}&amp;$C148)*{1,2,3,4,5,6,7,8,9,10,11,12,13,14})</f>
        <v>0</v>
      </c>
      <c r="L148" s="190"/>
      <c r="M148" s="190">
        <f>SUM(COUNTIF(TBAT218NA,{"",2,3,4,5,6,7,8,9,10,11,12,13,14}&amp;$C148)*{1,2,3,4,5,6,7,8,9,10,11,12,13,14})</f>
        <v>0</v>
      </c>
      <c r="N148" s="190">
        <f>SUM(COUNTIF(TBAT22NA,{"",2,3,4,5,6,7,8,9,10,11,12,13,14}&amp;$C148)*{1,2,3,4,5,6,7,8,9,10,11,12,13,14})</f>
        <v>0</v>
      </c>
      <c r="O148" s="190">
        <f>SUM(COUNTIF(TBAT24NA,{"",2,3,4,5,6,7,8,9,10,11,12,13,14}&amp;$C148)*{1,2,3,4,5,6,7,8,9,10,11,12,13,14})</f>
        <v>0</v>
      </c>
      <c r="P148" s="190">
        <f>SUM(COUNTIF(TBAT9NA,{"",2,3,4,5,6,7,8,9,10,11,12,13,14}&amp;$C148)*{1,2,3,4,5,6,7,8,9,10,11,12,13,14})</f>
        <v>0</v>
      </c>
      <c r="Q148" s="190">
        <f>SUM(COUNTIF(TBAT60NA,{"",2,3,4,5,6,7,8,9,10,11,12,13,14}&amp;$C148)*{1,2,3,4,5,6,7,8,9,10,11,12,13,14})</f>
        <v>0</v>
      </c>
      <c r="R148" s="190">
        <f>SUM(COUNTIF(TBAT164NA,{"",2,3,4,5,6,7,8,9,10,11,12,13,14}&amp;$C148)*{1,2,3,4,5,6,7,8,9,10,11,12,13,14})</f>
        <v>0</v>
      </c>
      <c r="S148" s="190">
        <f>SUM(COUNTIF(TBAT52NA,{"",2,3,4,5,6,7,8,9,10,11,12,13,14}&amp;$C148)*{1,2,3,4,5,6,7,8,9,10,11,12,13,14})</f>
        <v>0</v>
      </c>
      <c r="T148" s="190">
        <f>SUM(COUNTIF(TBAT301NA,{"",2,3,4,5,6,7,8,9,10,11,12,13,14}&amp;$C148)*{1,2,3,4,5,6,7,8,9,10,11,12,13,14})</f>
        <v>0</v>
      </c>
      <c r="U148" s="190">
        <f>SUM(COUNTIF(TBAT46NA,{"",2,3,4,5,6,7,8,9,10,11,12,13,14}&amp;$C148)*{1,2,3,4,5,6,7,8,9,10,11,12,13,14})</f>
        <v>0</v>
      </c>
      <c r="V148" s="190">
        <f>SUM(COUNTIF(TBAT378NA,{"",2,3,4,5,6,7,8,9,10,11,12,13,14}&amp;$C148)*{1,2,3,4,5,6,7,8,9,10,11,12,13,14})</f>
        <v>0</v>
      </c>
      <c r="W148" s="225">
        <f t="shared" si="11"/>
        <v>0</v>
      </c>
      <c r="X148" s="176"/>
    </row>
    <row r="149" spans="1:24" s="182" customFormat="1" hidden="1">
      <c r="A149" s="168" t="str">
        <f>IF(W149=0,"ẩn",MAX($A$5:$A148)+1)</f>
        <v>ẩn</v>
      </c>
      <c r="B149" s="175" t="s">
        <v>514</v>
      </c>
      <c r="C149" s="181" t="s">
        <v>515</v>
      </c>
      <c r="D149" s="181" t="s">
        <v>12</v>
      </c>
      <c r="E149" s="190">
        <f t="array" ref="E149">SUM(COUNTIF(thaydayTA,{"",2,3,4,5,6,7,8,9,10,11,12,13,14}&amp;$C149)*{1,2,3,4,5,6,7,8,9,10,11,12,13,14})</f>
        <v>0</v>
      </c>
      <c r="F149" s="80">
        <f>SUM(COUNTIF(XDMTA5ABDEN39,{"",2,3,4,5,6,7,8,9,10,11,12,13,14}&amp;$C149)*{1,2,3,4,5,6,7,8,9,10,11,12,13,14})</f>
        <v>0</v>
      </c>
      <c r="G149" s="190">
        <f>SUM(COUNTIF(TA15DEN61,{"",2,3,4,5,6,7,8,9,10,11,12,13,14}&amp;$C149)*{1,2,3,4,5,6,7,8,9,10,11,12,13,14})</f>
        <v>0</v>
      </c>
      <c r="H149" s="190"/>
      <c r="I149" s="190"/>
      <c r="J149" s="190">
        <f>SUM(COUNTIF(xencot,{"",2,3,4,5,6,7,8,9,10,11,12,13,14}&amp;$C149)*{1,2,3,4,5,6,7,8,9,10,11,12,13,14})</f>
        <v>0</v>
      </c>
      <c r="K149" s="190">
        <f>SUM(COUNTIF(TBAT51NA,{"",2,3,4,5,6,7,8,9,10,11,12,13,14}&amp;$C149)*{1,2,3,4,5,6,7,8,9,10,11,12,13,14})</f>
        <v>0</v>
      </c>
      <c r="L149" s="190"/>
      <c r="M149" s="190">
        <f>SUM(COUNTIF(TBAT218NA,{"",2,3,4,5,6,7,8,9,10,11,12,13,14}&amp;$C149)*{1,2,3,4,5,6,7,8,9,10,11,12,13,14})</f>
        <v>0</v>
      </c>
      <c r="N149" s="190">
        <f>SUM(COUNTIF(TBAT22NA,{"",2,3,4,5,6,7,8,9,10,11,12,13,14}&amp;$C149)*{1,2,3,4,5,6,7,8,9,10,11,12,13,14})</f>
        <v>0</v>
      </c>
      <c r="O149" s="190">
        <f>SUM(COUNTIF(TBAT24NA,{"",2,3,4,5,6,7,8,9,10,11,12,13,14}&amp;$C149)*{1,2,3,4,5,6,7,8,9,10,11,12,13,14})</f>
        <v>0</v>
      </c>
      <c r="P149" s="190">
        <f>SUM(COUNTIF(TBAT9NA,{"",2,3,4,5,6,7,8,9,10,11,12,13,14}&amp;$C149)*{1,2,3,4,5,6,7,8,9,10,11,12,13,14})</f>
        <v>0</v>
      </c>
      <c r="Q149" s="190">
        <f>SUM(COUNTIF(TBAT60NA,{"",2,3,4,5,6,7,8,9,10,11,12,13,14}&amp;$C149)*{1,2,3,4,5,6,7,8,9,10,11,12,13,14})</f>
        <v>0</v>
      </c>
      <c r="R149" s="190">
        <f>SUM(COUNTIF(TBAT164NA,{"",2,3,4,5,6,7,8,9,10,11,12,13,14}&amp;$C149)*{1,2,3,4,5,6,7,8,9,10,11,12,13,14})</f>
        <v>0</v>
      </c>
      <c r="S149" s="190">
        <f>SUM(COUNTIF(TBAT52NA,{"",2,3,4,5,6,7,8,9,10,11,12,13,14}&amp;$C149)*{1,2,3,4,5,6,7,8,9,10,11,12,13,14})</f>
        <v>0</v>
      </c>
      <c r="T149" s="190">
        <f>SUM(COUNTIF(TBAT301NA,{"",2,3,4,5,6,7,8,9,10,11,12,13,14}&amp;$C149)*{1,2,3,4,5,6,7,8,9,10,11,12,13,14})</f>
        <v>0</v>
      </c>
      <c r="U149" s="190">
        <f>SUM(COUNTIF(TBAT46NA,{"",2,3,4,5,6,7,8,9,10,11,12,13,14}&amp;$C149)*{1,2,3,4,5,6,7,8,9,10,11,12,13,14})</f>
        <v>0</v>
      </c>
      <c r="V149" s="190">
        <f>SUM(COUNTIF(TBAT378NA,{"",2,3,4,5,6,7,8,9,10,11,12,13,14}&amp;$C149)*{1,2,3,4,5,6,7,8,9,10,11,12,13,14})</f>
        <v>0</v>
      </c>
      <c r="W149" s="225">
        <f t="shared" si="11"/>
        <v>0</v>
      </c>
      <c r="X149" s="176"/>
    </row>
    <row r="150" spans="1:24" s="182" customFormat="1" hidden="1">
      <c r="A150" s="168" t="str">
        <f>IF(W150=0,"ẩn",MAX($A$5:$A149)+1)</f>
        <v>ẩn</v>
      </c>
      <c r="B150" s="175" t="s">
        <v>516</v>
      </c>
      <c r="C150" s="181" t="s">
        <v>167</v>
      </c>
      <c r="D150" s="181" t="s">
        <v>12</v>
      </c>
      <c r="E150" s="190">
        <f t="array" ref="E150">SUM(COUNTIF(thaydayTA,{"",2,3,4,5,6,7,8,9,10,11,12,13,14}&amp;$C150)*{1,2,3,4,5,6,7,8,9,10,11,12,13,14})</f>
        <v>0</v>
      </c>
      <c r="F150" s="80">
        <f>SUM(COUNTIF(XDMTA5ABDEN39,{"",2,3,4,5,6,7,8,9,10,11,12,13,14}&amp;$C150)*{1,2,3,4,5,6,7,8,9,10,11,12,13,14})</f>
        <v>0</v>
      </c>
      <c r="G150" s="190">
        <f>SUM(COUNTIF(TA15DEN61,{"",2,3,4,5,6,7,8,9,10,11,12,13,14}&amp;$C150)*{1,2,3,4,5,6,7,8,9,10,11,12,13,14})</f>
        <v>0</v>
      </c>
      <c r="H150" s="190"/>
      <c r="I150" s="190"/>
      <c r="J150" s="190">
        <f>SUM(COUNTIF(xencot,{"",2,3,4,5,6,7,8,9,10,11,12,13,14}&amp;$C150)*{1,2,3,4,5,6,7,8,9,10,11,12,13,14})</f>
        <v>0</v>
      </c>
      <c r="K150" s="190">
        <f>SUM(COUNTIF(TBAT51NA,{"",2,3,4,5,6,7,8,9,10,11,12,13,14}&amp;$C150)*{1,2,3,4,5,6,7,8,9,10,11,12,13,14})</f>
        <v>0</v>
      </c>
      <c r="L150" s="190"/>
      <c r="M150" s="190">
        <f>SUM(COUNTIF(TBAT218NA,{"",2,3,4,5,6,7,8,9,10,11,12,13,14}&amp;$C150)*{1,2,3,4,5,6,7,8,9,10,11,12,13,14})</f>
        <v>0</v>
      </c>
      <c r="N150" s="190">
        <f>SUM(COUNTIF(TBAT22NA,{"",2,3,4,5,6,7,8,9,10,11,12,13,14}&amp;$C150)*{1,2,3,4,5,6,7,8,9,10,11,12,13,14})</f>
        <v>0</v>
      </c>
      <c r="O150" s="190">
        <f>SUM(COUNTIF(TBAT24NA,{"",2,3,4,5,6,7,8,9,10,11,12,13,14}&amp;$C150)*{1,2,3,4,5,6,7,8,9,10,11,12,13,14})</f>
        <v>0</v>
      </c>
      <c r="P150" s="190">
        <f>SUM(COUNTIF(TBAT9NA,{"",2,3,4,5,6,7,8,9,10,11,12,13,14}&amp;$C150)*{1,2,3,4,5,6,7,8,9,10,11,12,13,14})</f>
        <v>0</v>
      </c>
      <c r="Q150" s="190">
        <f>SUM(COUNTIF(TBAT60NA,{"",2,3,4,5,6,7,8,9,10,11,12,13,14}&amp;$C150)*{1,2,3,4,5,6,7,8,9,10,11,12,13,14})</f>
        <v>0</v>
      </c>
      <c r="R150" s="190">
        <f>SUM(COUNTIF(TBAT164NA,{"",2,3,4,5,6,7,8,9,10,11,12,13,14}&amp;$C150)*{1,2,3,4,5,6,7,8,9,10,11,12,13,14})</f>
        <v>0</v>
      </c>
      <c r="S150" s="190">
        <f>SUM(COUNTIF(TBAT52NA,{"",2,3,4,5,6,7,8,9,10,11,12,13,14}&amp;$C150)*{1,2,3,4,5,6,7,8,9,10,11,12,13,14})</f>
        <v>0</v>
      </c>
      <c r="T150" s="190">
        <f>SUM(COUNTIF(TBAT301NA,{"",2,3,4,5,6,7,8,9,10,11,12,13,14}&amp;$C150)*{1,2,3,4,5,6,7,8,9,10,11,12,13,14})</f>
        <v>0</v>
      </c>
      <c r="U150" s="190">
        <f>SUM(COUNTIF(TBAT46NA,{"",2,3,4,5,6,7,8,9,10,11,12,13,14}&amp;$C150)*{1,2,3,4,5,6,7,8,9,10,11,12,13,14})</f>
        <v>0</v>
      </c>
      <c r="V150" s="190">
        <f>SUM(COUNTIF(TBAT378NA,{"",2,3,4,5,6,7,8,9,10,11,12,13,14}&amp;$C150)*{1,2,3,4,5,6,7,8,9,10,11,12,13,14})</f>
        <v>0</v>
      </c>
      <c r="W150" s="225">
        <f t="shared" si="11"/>
        <v>0</v>
      </c>
      <c r="X150" s="176"/>
    </row>
    <row r="151" spans="1:24" s="182" customFormat="1" hidden="1">
      <c r="A151" s="168" t="str">
        <f>IF(W151=0,"ẩn",MAX($A$5:$A150)+1)</f>
        <v>ẩn</v>
      </c>
      <c r="B151" s="175" t="s">
        <v>517</v>
      </c>
      <c r="C151" s="181" t="s">
        <v>518</v>
      </c>
      <c r="D151" s="181" t="s">
        <v>12</v>
      </c>
      <c r="E151" s="190">
        <f t="array" ref="E151">SUM(COUNTIF(thaydayTA,{"",2,3,4,5,6,7,8,9,10,11,12,13,14}&amp;$C151)*{1,2,3,4,5,6,7,8,9,10,11,12,13,14})</f>
        <v>0</v>
      </c>
      <c r="F151" s="80">
        <f>SUM(COUNTIF(XDMTA5ABDEN39,{"",2,3,4,5,6,7,8,9,10,11,12,13,14}&amp;$C151)*{1,2,3,4,5,6,7,8,9,10,11,12,13,14})</f>
        <v>0</v>
      </c>
      <c r="G151" s="190">
        <f>SUM(COUNTIF(TA15DEN61,{"",2,3,4,5,6,7,8,9,10,11,12,13,14}&amp;$C151)*{1,2,3,4,5,6,7,8,9,10,11,12,13,14})</f>
        <v>0</v>
      </c>
      <c r="H151" s="190"/>
      <c r="I151" s="190"/>
      <c r="J151" s="190">
        <f>SUM(COUNTIF(xencot,{"",2,3,4,5,6,7,8,9,10,11,12,13,14}&amp;$C151)*{1,2,3,4,5,6,7,8,9,10,11,12,13,14})</f>
        <v>0</v>
      </c>
      <c r="K151" s="190">
        <f>SUM(COUNTIF(TBAT51NA,{"",2,3,4,5,6,7,8,9,10,11,12,13,14}&amp;$C151)*{1,2,3,4,5,6,7,8,9,10,11,12,13,14})</f>
        <v>0</v>
      </c>
      <c r="L151" s="190"/>
      <c r="M151" s="190">
        <f>SUM(COUNTIF(TBAT218NA,{"",2,3,4,5,6,7,8,9,10,11,12,13,14}&amp;$C151)*{1,2,3,4,5,6,7,8,9,10,11,12,13,14})</f>
        <v>0</v>
      </c>
      <c r="N151" s="190">
        <f>SUM(COUNTIF(TBAT22NA,{"",2,3,4,5,6,7,8,9,10,11,12,13,14}&amp;$C151)*{1,2,3,4,5,6,7,8,9,10,11,12,13,14})</f>
        <v>0</v>
      </c>
      <c r="O151" s="190">
        <f>SUM(COUNTIF(TBAT24NA,{"",2,3,4,5,6,7,8,9,10,11,12,13,14}&amp;$C151)*{1,2,3,4,5,6,7,8,9,10,11,12,13,14})</f>
        <v>0</v>
      </c>
      <c r="P151" s="190">
        <f>SUM(COUNTIF(TBAT9NA,{"",2,3,4,5,6,7,8,9,10,11,12,13,14}&amp;$C151)*{1,2,3,4,5,6,7,8,9,10,11,12,13,14})</f>
        <v>0</v>
      </c>
      <c r="Q151" s="190">
        <f>SUM(COUNTIF(TBAT60NA,{"",2,3,4,5,6,7,8,9,10,11,12,13,14}&amp;$C151)*{1,2,3,4,5,6,7,8,9,10,11,12,13,14})</f>
        <v>0</v>
      </c>
      <c r="R151" s="190">
        <f>SUM(COUNTIF(TBAT164NA,{"",2,3,4,5,6,7,8,9,10,11,12,13,14}&amp;$C151)*{1,2,3,4,5,6,7,8,9,10,11,12,13,14})</f>
        <v>0</v>
      </c>
      <c r="S151" s="190">
        <f>SUM(COUNTIF(TBAT52NA,{"",2,3,4,5,6,7,8,9,10,11,12,13,14}&amp;$C151)*{1,2,3,4,5,6,7,8,9,10,11,12,13,14})</f>
        <v>0</v>
      </c>
      <c r="T151" s="190">
        <f>SUM(COUNTIF(TBAT301NA,{"",2,3,4,5,6,7,8,9,10,11,12,13,14}&amp;$C151)*{1,2,3,4,5,6,7,8,9,10,11,12,13,14})</f>
        <v>0</v>
      </c>
      <c r="U151" s="190">
        <f>SUM(COUNTIF(TBAT46NA,{"",2,3,4,5,6,7,8,9,10,11,12,13,14}&amp;$C151)*{1,2,3,4,5,6,7,8,9,10,11,12,13,14})</f>
        <v>0</v>
      </c>
      <c r="V151" s="190">
        <f>SUM(COUNTIF(TBAT378NA,{"",2,3,4,5,6,7,8,9,10,11,12,13,14}&amp;$C151)*{1,2,3,4,5,6,7,8,9,10,11,12,13,14})</f>
        <v>0</v>
      </c>
      <c r="W151" s="225">
        <f t="shared" si="11"/>
        <v>0</v>
      </c>
      <c r="X151" s="176"/>
    </row>
    <row r="152" spans="1:24" s="182" customFormat="1" hidden="1">
      <c r="A152" s="168" t="str">
        <f>IF(W152=0,"ẩn",MAX($A$5:$A151)+1)</f>
        <v>ẩn</v>
      </c>
      <c r="B152" s="175" t="s">
        <v>519</v>
      </c>
      <c r="C152" s="181" t="s">
        <v>520</v>
      </c>
      <c r="D152" s="181" t="s">
        <v>12</v>
      </c>
      <c r="E152" s="190">
        <f t="array" ref="E152">SUM(COUNTIF(thaydayTA,{"",2,3,4,5,6,7,8,9,10,11,12,13,14}&amp;$C152)*{1,2,3,4,5,6,7,8,9,10,11,12,13,14})</f>
        <v>0</v>
      </c>
      <c r="F152" s="80">
        <f>SUM(COUNTIF(XDMTA5ABDEN39,{"",2,3,4,5,6,7,8,9,10,11,12,13,14}&amp;$C152)*{1,2,3,4,5,6,7,8,9,10,11,12,13,14})</f>
        <v>0</v>
      </c>
      <c r="G152" s="190">
        <f>SUM(COUNTIF(TA15DEN61,{"",2,3,4,5,6,7,8,9,10,11,12,13,14}&amp;$C152)*{1,2,3,4,5,6,7,8,9,10,11,12,13,14})</f>
        <v>0</v>
      </c>
      <c r="H152" s="190"/>
      <c r="I152" s="190"/>
      <c r="J152" s="190">
        <f>SUM(COUNTIF(xencot,{"",2,3,4,5,6,7,8,9,10,11,12,13,14}&amp;$C152)*{1,2,3,4,5,6,7,8,9,10,11,12,13,14})</f>
        <v>0</v>
      </c>
      <c r="K152" s="190">
        <f>SUM(COUNTIF(TBAT51NA,{"",2,3,4,5,6,7,8,9,10,11,12,13,14}&amp;$C152)*{1,2,3,4,5,6,7,8,9,10,11,12,13,14})</f>
        <v>0</v>
      </c>
      <c r="L152" s="190"/>
      <c r="M152" s="190">
        <f>SUM(COUNTIF(TBAT218NA,{"",2,3,4,5,6,7,8,9,10,11,12,13,14}&amp;$C152)*{1,2,3,4,5,6,7,8,9,10,11,12,13,14})</f>
        <v>0</v>
      </c>
      <c r="N152" s="190">
        <f>SUM(COUNTIF(TBAT22NA,{"",2,3,4,5,6,7,8,9,10,11,12,13,14}&amp;$C152)*{1,2,3,4,5,6,7,8,9,10,11,12,13,14})</f>
        <v>0</v>
      </c>
      <c r="O152" s="190">
        <f>SUM(COUNTIF(TBAT24NA,{"",2,3,4,5,6,7,8,9,10,11,12,13,14}&amp;$C152)*{1,2,3,4,5,6,7,8,9,10,11,12,13,14})</f>
        <v>0</v>
      </c>
      <c r="P152" s="190">
        <f>SUM(COUNTIF(TBAT9NA,{"",2,3,4,5,6,7,8,9,10,11,12,13,14}&amp;$C152)*{1,2,3,4,5,6,7,8,9,10,11,12,13,14})</f>
        <v>0</v>
      </c>
      <c r="Q152" s="190">
        <f>SUM(COUNTIF(TBAT60NA,{"",2,3,4,5,6,7,8,9,10,11,12,13,14}&amp;$C152)*{1,2,3,4,5,6,7,8,9,10,11,12,13,14})</f>
        <v>0</v>
      </c>
      <c r="R152" s="190">
        <f>SUM(COUNTIF(TBAT164NA,{"",2,3,4,5,6,7,8,9,10,11,12,13,14}&amp;$C152)*{1,2,3,4,5,6,7,8,9,10,11,12,13,14})</f>
        <v>0</v>
      </c>
      <c r="S152" s="190">
        <f>SUM(COUNTIF(TBAT52NA,{"",2,3,4,5,6,7,8,9,10,11,12,13,14}&amp;$C152)*{1,2,3,4,5,6,7,8,9,10,11,12,13,14})</f>
        <v>0</v>
      </c>
      <c r="T152" s="190">
        <f>SUM(COUNTIF(TBAT301NA,{"",2,3,4,5,6,7,8,9,10,11,12,13,14}&amp;$C152)*{1,2,3,4,5,6,7,8,9,10,11,12,13,14})</f>
        <v>0</v>
      </c>
      <c r="U152" s="190">
        <f>SUM(COUNTIF(TBAT46NA,{"",2,3,4,5,6,7,8,9,10,11,12,13,14}&amp;$C152)*{1,2,3,4,5,6,7,8,9,10,11,12,13,14})</f>
        <v>0</v>
      </c>
      <c r="V152" s="190">
        <f>SUM(COUNTIF(TBAT378NA,{"",2,3,4,5,6,7,8,9,10,11,12,13,14}&amp;$C152)*{1,2,3,4,5,6,7,8,9,10,11,12,13,14})</f>
        <v>0</v>
      </c>
      <c r="W152" s="225">
        <f t="shared" si="11"/>
        <v>0</v>
      </c>
      <c r="X152" s="176"/>
    </row>
    <row r="153" spans="1:24" s="182" customFormat="1" hidden="1">
      <c r="A153" s="168" t="str">
        <f>IF(W153=0,"ẩn",MAX($A$5:$A152)+1)</f>
        <v>ẩn</v>
      </c>
      <c r="B153" s="175" t="s">
        <v>521</v>
      </c>
      <c r="C153" s="181" t="s">
        <v>522</v>
      </c>
      <c r="D153" s="181" t="s">
        <v>12</v>
      </c>
      <c r="E153" s="190">
        <f t="array" ref="E153">SUM(COUNTIF(thaydayTA,{"",2,3,4,5,6,7,8,9,10,11,12,13,14}&amp;$C153)*{1,2,3,4,5,6,7,8,9,10,11,12,13,14})</f>
        <v>0</v>
      </c>
      <c r="F153" s="80">
        <f>SUM(COUNTIF(XDMTA5ABDEN39,{"",2,3,4,5,6,7,8,9,10,11,12,13,14}&amp;$C153)*{1,2,3,4,5,6,7,8,9,10,11,12,13,14})</f>
        <v>0</v>
      </c>
      <c r="G153" s="190">
        <f>SUM(COUNTIF(TA15DEN61,{"",2,3,4,5,6,7,8,9,10,11,12,13,14}&amp;$C153)*{1,2,3,4,5,6,7,8,9,10,11,12,13,14})</f>
        <v>0</v>
      </c>
      <c r="H153" s="190"/>
      <c r="I153" s="190"/>
      <c r="J153" s="190">
        <f>SUM(COUNTIF(xencot,{"",2,3,4,5,6,7,8,9,10,11,12,13,14}&amp;$C153)*{1,2,3,4,5,6,7,8,9,10,11,12,13,14})</f>
        <v>0</v>
      </c>
      <c r="K153" s="190">
        <f>SUM(COUNTIF(TBAT51NA,{"",2,3,4,5,6,7,8,9,10,11,12,13,14}&amp;$C153)*{1,2,3,4,5,6,7,8,9,10,11,12,13,14})</f>
        <v>0</v>
      </c>
      <c r="L153" s="190"/>
      <c r="M153" s="190">
        <f>SUM(COUNTIF(TBAT218NA,{"",2,3,4,5,6,7,8,9,10,11,12,13,14}&amp;$C153)*{1,2,3,4,5,6,7,8,9,10,11,12,13,14})</f>
        <v>0</v>
      </c>
      <c r="N153" s="190">
        <f>SUM(COUNTIF(TBAT22NA,{"",2,3,4,5,6,7,8,9,10,11,12,13,14}&amp;$C153)*{1,2,3,4,5,6,7,8,9,10,11,12,13,14})</f>
        <v>0</v>
      </c>
      <c r="O153" s="190">
        <f>SUM(COUNTIF(TBAT24NA,{"",2,3,4,5,6,7,8,9,10,11,12,13,14}&amp;$C153)*{1,2,3,4,5,6,7,8,9,10,11,12,13,14})</f>
        <v>0</v>
      </c>
      <c r="P153" s="190">
        <f>SUM(COUNTIF(TBAT9NA,{"",2,3,4,5,6,7,8,9,10,11,12,13,14}&amp;$C153)*{1,2,3,4,5,6,7,8,9,10,11,12,13,14})</f>
        <v>0</v>
      </c>
      <c r="Q153" s="190">
        <f>SUM(COUNTIF(TBAT60NA,{"",2,3,4,5,6,7,8,9,10,11,12,13,14}&amp;$C153)*{1,2,3,4,5,6,7,8,9,10,11,12,13,14})</f>
        <v>0</v>
      </c>
      <c r="R153" s="190">
        <f>SUM(COUNTIF(TBAT164NA,{"",2,3,4,5,6,7,8,9,10,11,12,13,14}&amp;$C153)*{1,2,3,4,5,6,7,8,9,10,11,12,13,14})</f>
        <v>0</v>
      </c>
      <c r="S153" s="190">
        <f>SUM(COUNTIF(TBAT52NA,{"",2,3,4,5,6,7,8,9,10,11,12,13,14}&amp;$C153)*{1,2,3,4,5,6,7,8,9,10,11,12,13,14})</f>
        <v>0</v>
      </c>
      <c r="T153" s="190">
        <f>SUM(COUNTIF(TBAT301NA,{"",2,3,4,5,6,7,8,9,10,11,12,13,14}&amp;$C153)*{1,2,3,4,5,6,7,8,9,10,11,12,13,14})</f>
        <v>0</v>
      </c>
      <c r="U153" s="190">
        <f>SUM(COUNTIF(TBAT46NA,{"",2,3,4,5,6,7,8,9,10,11,12,13,14}&amp;$C153)*{1,2,3,4,5,6,7,8,9,10,11,12,13,14})</f>
        <v>0</v>
      </c>
      <c r="V153" s="190">
        <f>SUM(COUNTIF(TBAT378NA,{"",2,3,4,5,6,7,8,9,10,11,12,13,14}&amp;$C153)*{1,2,3,4,5,6,7,8,9,10,11,12,13,14})</f>
        <v>0</v>
      </c>
      <c r="W153" s="225">
        <f t="shared" si="11"/>
        <v>0</v>
      </c>
      <c r="X153" s="176"/>
    </row>
    <row r="154" spans="1:24" s="182" customFormat="1" hidden="1">
      <c r="A154" s="168" t="str">
        <f>IF(W154=0,"ẩn",MAX($A$5:$A153)+1)</f>
        <v>ẩn</v>
      </c>
      <c r="B154" s="175" t="s">
        <v>523</v>
      </c>
      <c r="C154" s="176" t="s">
        <v>524</v>
      </c>
      <c r="D154" s="181" t="s">
        <v>12</v>
      </c>
      <c r="E154" s="190">
        <f t="array" ref="E154">SUM(COUNTIF(thaydayTA,{"",2,3,4,5,6,7,8,9,10,11,12,13,14}&amp;$C154)*{1,2,3,4,5,6,7,8,9,10,11,12,13,14})</f>
        <v>0</v>
      </c>
      <c r="F154" s="80">
        <f>SUM(COUNTIF(XDMTA5ABDEN39,{"",2,3,4,5,6,7,8,9,10,11,12,13,14}&amp;$C154)*{1,2,3,4,5,6,7,8,9,10,11,12,13,14})</f>
        <v>0</v>
      </c>
      <c r="G154" s="190">
        <f>SUM(COUNTIF(TA15DEN61,{"",2,3,4,5,6,7,8,9,10,11,12,13,14}&amp;$C154)*{1,2,3,4,5,6,7,8,9,10,11,12,13,14})</f>
        <v>0</v>
      </c>
      <c r="H154" s="190"/>
      <c r="I154" s="190"/>
      <c r="J154" s="190">
        <f>SUM(COUNTIF(xencot,{"",2,3,4,5,6,7,8,9,10,11,12,13,14}&amp;$C154)*{1,2,3,4,5,6,7,8,9,10,11,12,13,14})</f>
        <v>0</v>
      </c>
      <c r="K154" s="190">
        <f>SUM(COUNTIF(TBAT51NA,{"",2,3,4,5,6,7,8,9,10,11,12,13,14}&amp;$C154)*{1,2,3,4,5,6,7,8,9,10,11,12,13,14})</f>
        <v>0</v>
      </c>
      <c r="L154" s="190"/>
      <c r="M154" s="190">
        <f>SUM(COUNTIF(TBAT218NA,{"",2,3,4,5,6,7,8,9,10,11,12,13,14}&amp;$C154)*{1,2,3,4,5,6,7,8,9,10,11,12,13,14})</f>
        <v>0</v>
      </c>
      <c r="N154" s="190">
        <f>SUM(COUNTIF(TBAT22NA,{"",2,3,4,5,6,7,8,9,10,11,12,13,14}&amp;$C154)*{1,2,3,4,5,6,7,8,9,10,11,12,13,14})</f>
        <v>0</v>
      </c>
      <c r="O154" s="190">
        <f>SUM(COUNTIF(TBAT24NA,{"",2,3,4,5,6,7,8,9,10,11,12,13,14}&amp;$C154)*{1,2,3,4,5,6,7,8,9,10,11,12,13,14})</f>
        <v>0</v>
      </c>
      <c r="P154" s="190">
        <f>SUM(COUNTIF(TBAT9NA,{"",2,3,4,5,6,7,8,9,10,11,12,13,14}&amp;$C154)*{1,2,3,4,5,6,7,8,9,10,11,12,13,14})</f>
        <v>0</v>
      </c>
      <c r="Q154" s="190">
        <f>SUM(COUNTIF(TBAT60NA,{"",2,3,4,5,6,7,8,9,10,11,12,13,14}&amp;$C154)*{1,2,3,4,5,6,7,8,9,10,11,12,13,14})</f>
        <v>0</v>
      </c>
      <c r="R154" s="190">
        <f>SUM(COUNTIF(TBAT164NA,{"",2,3,4,5,6,7,8,9,10,11,12,13,14}&amp;$C154)*{1,2,3,4,5,6,7,8,9,10,11,12,13,14})</f>
        <v>0</v>
      </c>
      <c r="S154" s="190">
        <f>SUM(COUNTIF(TBAT52NA,{"",2,3,4,5,6,7,8,9,10,11,12,13,14}&amp;$C154)*{1,2,3,4,5,6,7,8,9,10,11,12,13,14})</f>
        <v>0</v>
      </c>
      <c r="T154" s="190">
        <f>SUM(COUNTIF(TBAT301NA,{"",2,3,4,5,6,7,8,9,10,11,12,13,14}&amp;$C154)*{1,2,3,4,5,6,7,8,9,10,11,12,13,14})</f>
        <v>0</v>
      </c>
      <c r="U154" s="190">
        <f>SUM(COUNTIF(TBAT46NA,{"",2,3,4,5,6,7,8,9,10,11,12,13,14}&amp;$C154)*{1,2,3,4,5,6,7,8,9,10,11,12,13,14})</f>
        <v>0</v>
      </c>
      <c r="V154" s="190">
        <f>SUM(COUNTIF(TBAT378NA,{"",2,3,4,5,6,7,8,9,10,11,12,13,14}&amp;$C154)*{1,2,3,4,5,6,7,8,9,10,11,12,13,14})</f>
        <v>0</v>
      </c>
      <c r="W154" s="225">
        <f t="shared" si="11"/>
        <v>0</v>
      </c>
      <c r="X154" s="176"/>
    </row>
    <row r="155" spans="1:24">
      <c r="A155" s="166" t="s">
        <v>255</v>
      </c>
      <c r="B155" s="167" t="s">
        <v>525</v>
      </c>
      <c r="C155" s="166"/>
      <c r="D155" s="166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576"/>
    </row>
    <row r="156" spans="1:24" hidden="1">
      <c r="A156" s="168" t="str">
        <f>IF(W156=0,"ẩn",MAX($A$5:$A155)+1)</f>
        <v>ẩn</v>
      </c>
      <c r="B156" s="175" t="s">
        <v>526</v>
      </c>
      <c r="C156" s="176" t="s">
        <v>527</v>
      </c>
      <c r="D156" s="176" t="s">
        <v>12</v>
      </c>
      <c r="E156" s="190">
        <f t="array" ref="E156">SUM(COUNTIF(thaydayTA,{"",2,3,4,5,6,7,8,9,10,11,12,13,14}&amp;$C156)*{1,2,3,4,5,6,7,8,9,10,11,12,13,14})</f>
        <v>0</v>
      </c>
      <c r="F156" s="80">
        <f>SUM(COUNTIF(XDMTA5ABDEN39,{"",2,3,4,5,6,7,8,9,10,11,12,13,14}&amp;$C156)*{1,2,3,4,5,6,7,8,9,10,11,12,13,14})</f>
        <v>0</v>
      </c>
      <c r="G156" s="190">
        <f>SUM(COUNTIF(TA15DEN61,{"",2,3,4,5,6,7,8,9,10,11,12,13,14}&amp;$C156)*{1,2,3,4,5,6,7,8,9,10,11,12,13,14})</f>
        <v>0</v>
      </c>
      <c r="H156" s="190"/>
      <c r="I156" s="190"/>
      <c r="J156" s="190">
        <f>SUM(COUNTIF(xencot,{"",2,3,4,5,6,7,8,9,10,11,12,13,14}&amp;$C156)*{1,2,3,4,5,6,7,8,9,10,11,12,13,14})</f>
        <v>0</v>
      </c>
      <c r="K156" s="190">
        <f>SUM(COUNTIF(TBAT51NA,{"",2,3,4,5,6,7,8,9,10,11,12,13,14}&amp;$C156)*{1,2,3,4,5,6,7,8,9,10,11,12,13,14})</f>
        <v>0</v>
      </c>
      <c r="L156" s="190"/>
      <c r="M156" s="190">
        <f>SUM(COUNTIF(TBAT218NA,{"",2,3,4,5,6,7,8,9,10,11,12,13,14}&amp;$C156)*{1,2,3,4,5,6,7,8,9,10,11,12,13,14})</f>
        <v>0</v>
      </c>
      <c r="N156" s="190">
        <f>SUM(COUNTIF(TBAT22NA,{"",2,3,4,5,6,7,8,9,10,11,12,13,14}&amp;$C156)*{1,2,3,4,5,6,7,8,9,10,11,12,13,14})</f>
        <v>0</v>
      </c>
      <c r="O156" s="190">
        <f>SUM(COUNTIF(TBAT24NA,{"",2,3,4,5,6,7,8,9,10,11,12,13,14}&amp;$C156)*{1,2,3,4,5,6,7,8,9,10,11,12,13,14})</f>
        <v>0</v>
      </c>
      <c r="P156" s="190">
        <f>SUM(COUNTIF(TBAT9NA,{"",2,3,4,5,6,7,8,9,10,11,12,13,14}&amp;$C156)*{1,2,3,4,5,6,7,8,9,10,11,12,13,14})</f>
        <v>0</v>
      </c>
      <c r="Q156" s="190">
        <f>SUM(COUNTIF(TBAT60NA,{"",2,3,4,5,6,7,8,9,10,11,12,13,14}&amp;$C156)*{1,2,3,4,5,6,7,8,9,10,11,12,13,14})</f>
        <v>0</v>
      </c>
      <c r="R156" s="190">
        <f>SUM(COUNTIF(TBAT164NA,{"",2,3,4,5,6,7,8,9,10,11,12,13,14}&amp;$C156)*{1,2,3,4,5,6,7,8,9,10,11,12,13,14})</f>
        <v>0</v>
      </c>
      <c r="S156" s="190">
        <f>SUM(COUNTIF(TBAT52NA,{"",2,3,4,5,6,7,8,9,10,11,12,13,14}&amp;$C156)*{1,2,3,4,5,6,7,8,9,10,11,12,13,14})</f>
        <v>0</v>
      </c>
      <c r="T156" s="190">
        <f>SUM(COUNTIF(TBAT301NA,{"",2,3,4,5,6,7,8,9,10,11,12,13,14}&amp;$C156)*{1,2,3,4,5,6,7,8,9,10,11,12,13,14})</f>
        <v>0</v>
      </c>
      <c r="U156" s="190">
        <f>SUM(COUNTIF(TBAT46NA,{"",2,3,4,5,6,7,8,9,10,11,12,13,14}&amp;$C156)*{1,2,3,4,5,6,7,8,9,10,11,12,13,14})</f>
        <v>0</v>
      </c>
      <c r="V156" s="190">
        <f>SUM(COUNTIF(TBAT378NA,{"",2,3,4,5,6,7,8,9,10,11,12,13,14}&amp;$C156)*{1,2,3,4,5,6,7,8,9,10,11,12,13,14})</f>
        <v>0</v>
      </c>
      <c r="W156" s="420">
        <f t="shared" si="11"/>
        <v>0</v>
      </c>
      <c r="X156" s="176"/>
    </row>
    <row r="157" spans="1:24" hidden="1">
      <c r="A157" s="168" t="str">
        <f>IF(W157=0,"ẩn",MAX($A$5:$A156)+1)</f>
        <v>ẩn</v>
      </c>
      <c r="B157" s="175" t="s">
        <v>528</v>
      </c>
      <c r="C157" s="176" t="s">
        <v>529</v>
      </c>
      <c r="D157" s="176" t="s">
        <v>12</v>
      </c>
      <c r="E157" s="190">
        <f t="array" ref="E157">SUM(COUNTIF(thaydayTA,{"",2,3,4,5,6,7,8,9,10,11,12,13,14}&amp;$C157)*{1,2,3,4,5,6,7,8,9,10,11,12,13,14})</f>
        <v>0</v>
      </c>
      <c r="F157" s="80">
        <f>SUM(COUNTIF(XDMTA5ABDEN39,{"",2,3,4,5,6,7,8,9,10,11,12,13,14}&amp;$C157)*{1,2,3,4,5,6,7,8,9,10,11,12,13,14})</f>
        <v>0</v>
      </c>
      <c r="G157" s="190">
        <f>SUM(COUNTIF(TA15DEN61,{"",2,3,4,5,6,7,8,9,10,11,12,13,14}&amp;$C157)*{1,2,3,4,5,6,7,8,9,10,11,12,13,14})</f>
        <v>0</v>
      </c>
      <c r="H157" s="190"/>
      <c r="I157" s="190"/>
      <c r="J157" s="190">
        <f>SUM(COUNTIF(xencot,{"",2,3,4,5,6,7,8,9,10,11,12,13,14}&amp;$C157)*{1,2,3,4,5,6,7,8,9,10,11,12,13,14})</f>
        <v>0</v>
      </c>
      <c r="K157" s="190">
        <f>SUM(COUNTIF(TBAT51NA,{"",2,3,4,5,6,7,8,9,10,11,12,13,14}&amp;$C157)*{1,2,3,4,5,6,7,8,9,10,11,12,13,14})</f>
        <v>0</v>
      </c>
      <c r="L157" s="190"/>
      <c r="M157" s="190">
        <f>SUM(COUNTIF(TBAT218NA,{"",2,3,4,5,6,7,8,9,10,11,12,13,14}&amp;$C157)*{1,2,3,4,5,6,7,8,9,10,11,12,13,14})</f>
        <v>0</v>
      </c>
      <c r="N157" s="190">
        <f>SUM(COUNTIF(TBAT22NA,{"",2,3,4,5,6,7,8,9,10,11,12,13,14}&amp;$C157)*{1,2,3,4,5,6,7,8,9,10,11,12,13,14})</f>
        <v>0</v>
      </c>
      <c r="O157" s="190">
        <f>SUM(COUNTIF(TBAT24NA,{"",2,3,4,5,6,7,8,9,10,11,12,13,14}&amp;$C157)*{1,2,3,4,5,6,7,8,9,10,11,12,13,14})</f>
        <v>0</v>
      </c>
      <c r="P157" s="190">
        <f>SUM(COUNTIF(TBAT9NA,{"",2,3,4,5,6,7,8,9,10,11,12,13,14}&amp;$C157)*{1,2,3,4,5,6,7,8,9,10,11,12,13,14})</f>
        <v>0</v>
      </c>
      <c r="Q157" s="190">
        <f>SUM(COUNTIF(TBAT60NA,{"",2,3,4,5,6,7,8,9,10,11,12,13,14}&amp;$C157)*{1,2,3,4,5,6,7,8,9,10,11,12,13,14})</f>
        <v>0</v>
      </c>
      <c r="R157" s="190">
        <f>SUM(COUNTIF(TBAT164NA,{"",2,3,4,5,6,7,8,9,10,11,12,13,14}&amp;$C157)*{1,2,3,4,5,6,7,8,9,10,11,12,13,14})</f>
        <v>0</v>
      </c>
      <c r="S157" s="190">
        <f>SUM(COUNTIF(TBAT52NA,{"",2,3,4,5,6,7,8,9,10,11,12,13,14}&amp;$C157)*{1,2,3,4,5,6,7,8,9,10,11,12,13,14})</f>
        <v>0</v>
      </c>
      <c r="T157" s="190">
        <f>SUM(COUNTIF(TBAT301NA,{"",2,3,4,5,6,7,8,9,10,11,12,13,14}&amp;$C157)*{1,2,3,4,5,6,7,8,9,10,11,12,13,14})</f>
        <v>0</v>
      </c>
      <c r="U157" s="190">
        <f>SUM(COUNTIF(TBAT46NA,{"",2,3,4,5,6,7,8,9,10,11,12,13,14}&amp;$C157)*{1,2,3,4,5,6,7,8,9,10,11,12,13,14})</f>
        <v>0</v>
      </c>
      <c r="V157" s="190">
        <f>SUM(COUNTIF(TBAT378NA,{"",2,3,4,5,6,7,8,9,10,11,12,13,14}&amp;$C157)*{1,2,3,4,5,6,7,8,9,10,11,12,13,14})</f>
        <v>0</v>
      </c>
      <c r="W157" s="171">
        <f t="shared" si="11"/>
        <v>0</v>
      </c>
      <c r="X157" s="176"/>
    </row>
    <row r="158" spans="1:24" hidden="1">
      <c r="A158" s="168" t="str">
        <f>IF(W158=0,"ẩn",MAX($A$5:$A157)+1)</f>
        <v>ẩn</v>
      </c>
      <c r="B158" s="175" t="s">
        <v>530</v>
      </c>
      <c r="C158" s="176" t="s">
        <v>531</v>
      </c>
      <c r="D158" s="176" t="s">
        <v>12</v>
      </c>
      <c r="E158" s="190">
        <f t="array" ref="E158">SUM(COUNTIF(thaydayTA,{"",2,3,4,5,6,7,8,9,10,11,12,13,14}&amp;$C158)*{1,2,3,4,5,6,7,8,9,10,11,12,13,14})</f>
        <v>0</v>
      </c>
      <c r="F158" s="80">
        <f>SUM(COUNTIF(XDMTA5ABDEN39,{"",2,3,4,5,6,7,8,9,10,11,12,13,14}&amp;$C158)*{1,2,3,4,5,6,7,8,9,10,11,12,13,14})</f>
        <v>0</v>
      </c>
      <c r="G158" s="190">
        <f>SUM(COUNTIF(TA15DEN61,{"",2,3,4,5,6,7,8,9,10,11,12,13,14}&amp;$C158)*{1,2,3,4,5,6,7,8,9,10,11,12,13,14})</f>
        <v>0</v>
      </c>
      <c r="H158" s="190"/>
      <c r="I158" s="190"/>
      <c r="J158" s="190">
        <f>SUM(COUNTIF(xencot,{"",2,3,4,5,6,7,8,9,10,11,12,13,14}&amp;$C158)*{1,2,3,4,5,6,7,8,9,10,11,12,13,14})</f>
        <v>0</v>
      </c>
      <c r="K158" s="190">
        <f>SUM(COUNTIF(TBAT51NA,{"",2,3,4,5,6,7,8,9,10,11,12,13,14}&amp;$C158)*{1,2,3,4,5,6,7,8,9,10,11,12,13,14})</f>
        <v>0</v>
      </c>
      <c r="L158" s="190"/>
      <c r="M158" s="190">
        <f>SUM(COUNTIF(TBAT218NA,{"",2,3,4,5,6,7,8,9,10,11,12,13,14}&amp;$C158)*{1,2,3,4,5,6,7,8,9,10,11,12,13,14})</f>
        <v>0</v>
      </c>
      <c r="N158" s="190">
        <f>SUM(COUNTIF(TBAT22NA,{"",2,3,4,5,6,7,8,9,10,11,12,13,14}&amp;$C158)*{1,2,3,4,5,6,7,8,9,10,11,12,13,14})</f>
        <v>0</v>
      </c>
      <c r="O158" s="190">
        <f>SUM(COUNTIF(TBAT24NA,{"",2,3,4,5,6,7,8,9,10,11,12,13,14}&amp;$C158)*{1,2,3,4,5,6,7,8,9,10,11,12,13,14})</f>
        <v>0</v>
      </c>
      <c r="P158" s="190">
        <f>SUM(COUNTIF(TBAT9NA,{"",2,3,4,5,6,7,8,9,10,11,12,13,14}&amp;$C158)*{1,2,3,4,5,6,7,8,9,10,11,12,13,14})</f>
        <v>0</v>
      </c>
      <c r="Q158" s="190">
        <f>SUM(COUNTIF(TBAT60NA,{"",2,3,4,5,6,7,8,9,10,11,12,13,14}&amp;$C158)*{1,2,3,4,5,6,7,8,9,10,11,12,13,14})</f>
        <v>0</v>
      </c>
      <c r="R158" s="190">
        <f>SUM(COUNTIF(TBAT164NA,{"",2,3,4,5,6,7,8,9,10,11,12,13,14}&amp;$C158)*{1,2,3,4,5,6,7,8,9,10,11,12,13,14})</f>
        <v>0</v>
      </c>
      <c r="S158" s="190">
        <f>SUM(COUNTIF(TBAT52NA,{"",2,3,4,5,6,7,8,9,10,11,12,13,14}&amp;$C158)*{1,2,3,4,5,6,7,8,9,10,11,12,13,14})</f>
        <v>0</v>
      </c>
      <c r="T158" s="190">
        <f>SUM(COUNTIF(TBAT301NA,{"",2,3,4,5,6,7,8,9,10,11,12,13,14}&amp;$C158)*{1,2,3,4,5,6,7,8,9,10,11,12,13,14})</f>
        <v>0</v>
      </c>
      <c r="U158" s="190">
        <f>SUM(COUNTIF(TBAT46NA,{"",2,3,4,5,6,7,8,9,10,11,12,13,14}&amp;$C158)*{1,2,3,4,5,6,7,8,9,10,11,12,13,14})</f>
        <v>0</v>
      </c>
      <c r="V158" s="190">
        <f>SUM(COUNTIF(TBAT378NA,{"",2,3,4,5,6,7,8,9,10,11,12,13,14}&amp;$C158)*{1,2,3,4,5,6,7,8,9,10,11,12,13,14})</f>
        <v>0</v>
      </c>
      <c r="W158" s="171">
        <f t="shared" si="11"/>
        <v>0</v>
      </c>
      <c r="X158" s="176"/>
    </row>
    <row r="159" spans="1:24" hidden="1">
      <c r="A159" s="168" t="str">
        <f>IF(W159=0,"ẩn",MAX($A$5:$A158)+1)</f>
        <v>ẩn</v>
      </c>
      <c r="B159" s="175" t="s">
        <v>532</v>
      </c>
      <c r="C159" s="176" t="s">
        <v>533</v>
      </c>
      <c r="D159" s="176" t="s">
        <v>12</v>
      </c>
      <c r="E159" s="190">
        <f t="array" ref="E159">SUM(COUNTIF(thaydayTA,{"",2,3,4,5,6,7,8,9,10,11,12,13,14}&amp;$C159)*{1,2,3,4,5,6,7,8,9,10,11,12,13,14})</f>
        <v>0</v>
      </c>
      <c r="F159" s="80">
        <f>SUM(COUNTIF(XDMTA5ABDEN39,{"",2,3,4,5,6,7,8,9,10,11,12,13,14}&amp;$C159)*{1,2,3,4,5,6,7,8,9,10,11,12,13,14})</f>
        <v>0</v>
      </c>
      <c r="G159" s="190">
        <f>SUM(COUNTIF(TA15DEN61,{"",2,3,4,5,6,7,8,9,10,11,12,13,14}&amp;$C159)*{1,2,3,4,5,6,7,8,9,10,11,12,13,14})</f>
        <v>0</v>
      </c>
      <c r="H159" s="190"/>
      <c r="I159" s="190"/>
      <c r="J159" s="190">
        <f>SUM(COUNTIF(xencot,{"",2,3,4,5,6,7,8,9,10,11,12,13,14}&amp;$C159)*{1,2,3,4,5,6,7,8,9,10,11,12,13,14})</f>
        <v>0</v>
      </c>
      <c r="K159" s="190">
        <f>SUM(COUNTIF(TBAT51NA,{"",2,3,4,5,6,7,8,9,10,11,12,13,14}&amp;$C159)*{1,2,3,4,5,6,7,8,9,10,11,12,13,14})</f>
        <v>0</v>
      </c>
      <c r="L159" s="190"/>
      <c r="M159" s="190">
        <f>SUM(COUNTIF(TBAT218NA,{"",2,3,4,5,6,7,8,9,10,11,12,13,14}&amp;$C159)*{1,2,3,4,5,6,7,8,9,10,11,12,13,14})</f>
        <v>0</v>
      </c>
      <c r="N159" s="190">
        <f>SUM(COUNTIF(TBAT22NA,{"",2,3,4,5,6,7,8,9,10,11,12,13,14}&amp;$C159)*{1,2,3,4,5,6,7,8,9,10,11,12,13,14})</f>
        <v>0</v>
      </c>
      <c r="O159" s="190">
        <f>SUM(COUNTIF(TBAT24NA,{"",2,3,4,5,6,7,8,9,10,11,12,13,14}&amp;$C159)*{1,2,3,4,5,6,7,8,9,10,11,12,13,14})</f>
        <v>0</v>
      </c>
      <c r="P159" s="190">
        <f>SUM(COUNTIF(TBAT9NA,{"",2,3,4,5,6,7,8,9,10,11,12,13,14}&amp;$C159)*{1,2,3,4,5,6,7,8,9,10,11,12,13,14})</f>
        <v>0</v>
      </c>
      <c r="Q159" s="190">
        <f>SUM(COUNTIF(TBAT60NA,{"",2,3,4,5,6,7,8,9,10,11,12,13,14}&amp;$C159)*{1,2,3,4,5,6,7,8,9,10,11,12,13,14})</f>
        <v>0</v>
      </c>
      <c r="R159" s="190">
        <f>SUM(COUNTIF(TBAT164NA,{"",2,3,4,5,6,7,8,9,10,11,12,13,14}&amp;$C159)*{1,2,3,4,5,6,7,8,9,10,11,12,13,14})</f>
        <v>0</v>
      </c>
      <c r="S159" s="190">
        <f>SUM(COUNTIF(TBAT52NA,{"",2,3,4,5,6,7,8,9,10,11,12,13,14}&amp;$C159)*{1,2,3,4,5,6,7,8,9,10,11,12,13,14})</f>
        <v>0</v>
      </c>
      <c r="T159" s="190">
        <f>SUM(COUNTIF(TBAT301NA,{"",2,3,4,5,6,7,8,9,10,11,12,13,14}&amp;$C159)*{1,2,3,4,5,6,7,8,9,10,11,12,13,14})</f>
        <v>0</v>
      </c>
      <c r="U159" s="190">
        <f>SUM(COUNTIF(TBAT46NA,{"",2,3,4,5,6,7,8,9,10,11,12,13,14}&amp;$C159)*{1,2,3,4,5,6,7,8,9,10,11,12,13,14})</f>
        <v>0</v>
      </c>
      <c r="V159" s="190">
        <f>SUM(COUNTIF(TBAT378NA,{"",2,3,4,5,6,7,8,9,10,11,12,13,14}&amp;$C159)*{1,2,3,4,5,6,7,8,9,10,11,12,13,14})</f>
        <v>0</v>
      </c>
      <c r="W159" s="171">
        <f t="shared" si="11"/>
        <v>0</v>
      </c>
      <c r="X159" s="176"/>
    </row>
    <row r="160" spans="1:24" hidden="1">
      <c r="A160" s="168" t="str">
        <f>IF(W160=0,"ẩn",MAX($A$5:$A159)+1)</f>
        <v>ẩn</v>
      </c>
      <c r="B160" s="175" t="s">
        <v>534</v>
      </c>
      <c r="C160" s="176" t="s">
        <v>535</v>
      </c>
      <c r="D160" s="176" t="s">
        <v>12</v>
      </c>
      <c r="E160" s="190">
        <f t="array" ref="E160">SUM(COUNTIF(thaydayTA,{"",2,3,4,5,6,7,8,9,10,11,12,13,14}&amp;$C160)*{1,2,3,4,5,6,7,8,9,10,11,12,13,14})</f>
        <v>0</v>
      </c>
      <c r="F160" s="80">
        <f>SUM(COUNTIF(XDMTA5ABDEN39,{"",2,3,4,5,6,7,8,9,10,11,12,13,14}&amp;$C160)*{1,2,3,4,5,6,7,8,9,10,11,12,13,14})</f>
        <v>0</v>
      </c>
      <c r="G160" s="190">
        <f>SUM(COUNTIF(TA15DEN61,{"",2,3,4,5,6,7,8,9,10,11,12,13,14}&amp;$C160)*{1,2,3,4,5,6,7,8,9,10,11,12,13,14})</f>
        <v>0</v>
      </c>
      <c r="H160" s="190"/>
      <c r="I160" s="190"/>
      <c r="J160" s="190">
        <f>SUM(COUNTIF(xencot,{"",2,3,4,5,6,7,8,9,10,11,12,13,14}&amp;$C160)*{1,2,3,4,5,6,7,8,9,10,11,12,13,14})</f>
        <v>0</v>
      </c>
      <c r="K160" s="190">
        <f>SUM(COUNTIF(TBAT51NA,{"",2,3,4,5,6,7,8,9,10,11,12,13,14}&amp;$C160)*{1,2,3,4,5,6,7,8,9,10,11,12,13,14})</f>
        <v>0</v>
      </c>
      <c r="L160" s="190"/>
      <c r="M160" s="190">
        <f>SUM(COUNTIF(TBAT218NA,{"",2,3,4,5,6,7,8,9,10,11,12,13,14}&amp;$C160)*{1,2,3,4,5,6,7,8,9,10,11,12,13,14})</f>
        <v>0</v>
      </c>
      <c r="N160" s="190">
        <f>SUM(COUNTIF(TBAT22NA,{"",2,3,4,5,6,7,8,9,10,11,12,13,14}&amp;$C160)*{1,2,3,4,5,6,7,8,9,10,11,12,13,14})</f>
        <v>0</v>
      </c>
      <c r="O160" s="190">
        <f>SUM(COUNTIF(TBAT24NA,{"",2,3,4,5,6,7,8,9,10,11,12,13,14}&amp;$C160)*{1,2,3,4,5,6,7,8,9,10,11,12,13,14})</f>
        <v>0</v>
      </c>
      <c r="P160" s="190">
        <f>SUM(COUNTIF(TBAT9NA,{"",2,3,4,5,6,7,8,9,10,11,12,13,14}&amp;$C160)*{1,2,3,4,5,6,7,8,9,10,11,12,13,14})</f>
        <v>0</v>
      </c>
      <c r="Q160" s="190">
        <f>SUM(COUNTIF(TBAT60NA,{"",2,3,4,5,6,7,8,9,10,11,12,13,14}&amp;$C160)*{1,2,3,4,5,6,7,8,9,10,11,12,13,14})</f>
        <v>0</v>
      </c>
      <c r="R160" s="190">
        <f>SUM(COUNTIF(TBAT164NA,{"",2,3,4,5,6,7,8,9,10,11,12,13,14}&amp;$C160)*{1,2,3,4,5,6,7,8,9,10,11,12,13,14})</f>
        <v>0</v>
      </c>
      <c r="S160" s="190">
        <f>SUM(COUNTIF(TBAT52NA,{"",2,3,4,5,6,7,8,9,10,11,12,13,14}&amp;$C160)*{1,2,3,4,5,6,7,8,9,10,11,12,13,14})</f>
        <v>0</v>
      </c>
      <c r="T160" s="190">
        <f>SUM(COUNTIF(TBAT301NA,{"",2,3,4,5,6,7,8,9,10,11,12,13,14}&amp;$C160)*{1,2,3,4,5,6,7,8,9,10,11,12,13,14})</f>
        <v>0</v>
      </c>
      <c r="U160" s="190">
        <f>SUM(COUNTIF(TBAT46NA,{"",2,3,4,5,6,7,8,9,10,11,12,13,14}&amp;$C160)*{1,2,3,4,5,6,7,8,9,10,11,12,13,14})</f>
        <v>0</v>
      </c>
      <c r="V160" s="190">
        <f>SUM(COUNTIF(TBAT378NA,{"",2,3,4,5,6,7,8,9,10,11,12,13,14}&amp;$C160)*{1,2,3,4,5,6,7,8,9,10,11,12,13,14})</f>
        <v>0</v>
      </c>
      <c r="W160" s="421">
        <f t="shared" si="11"/>
        <v>0</v>
      </c>
      <c r="X160" s="176"/>
    </row>
    <row r="161" spans="1:24">
      <c r="A161" s="166" t="s">
        <v>255</v>
      </c>
      <c r="B161" s="167" t="s">
        <v>536</v>
      </c>
      <c r="C161" s="166"/>
      <c r="D161" s="166"/>
      <c r="E161" s="179"/>
      <c r="F161" s="179"/>
      <c r="G161" s="179"/>
      <c r="H161" s="179"/>
      <c r="I161" s="179"/>
      <c r="J161" s="179"/>
      <c r="K161" s="179"/>
      <c r="L161" s="179"/>
      <c r="M161" s="179"/>
      <c r="N161" s="179"/>
      <c r="O161" s="179"/>
      <c r="P161" s="179"/>
      <c r="Q161" s="179"/>
      <c r="R161" s="179"/>
      <c r="S161" s="179"/>
      <c r="T161" s="179"/>
      <c r="U161" s="179"/>
      <c r="V161" s="179"/>
      <c r="W161" s="179"/>
      <c r="X161" s="576"/>
    </row>
    <row r="162" spans="1:24" s="192" customFormat="1" ht="13.8" hidden="1">
      <c r="A162" s="168" t="str">
        <f>IF(W162=0,"ẩn",MAX($A$5:$A161)+1)</f>
        <v>ẩn</v>
      </c>
      <c r="B162" s="175" t="s">
        <v>537</v>
      </c>
      <c r="C162" s="176" t="s">
        <v>24</v>
      </c>
      <c r="D162" s="176" t="s">
        <v>13</v>
      </c>
      <c r="E162" s="190">
        <f>SUM(COUNTIF(thaydayTA,{"",2,3,4,5,6,7,8,9,10,11,12,13,14}&amp;$C162)*{1,2,3,4,5,6,7,8,9,10,11,12,13,14})</f>
        <v>0</v>
      </c>
      <c r="F162" s="80">
        <f>SUM(COUNTIF(XDMTA5ABDEN39,{"",2,3,4,5,6,7,8,9,10,11,12,13,14}&amp;$C162)*{1,2,3,4,5,6,7,8,9,10,11,12,13,14})</f>
        <v>0</v>
      </c>
      <c r="G162" s="190">
        <f>SUM(COUNTIF(TA15DEN61,{"",2,3,4,5,6,7,8,9,10,11,12,13,14}&amp;$C162)*{1,2,3,4,5,6,7,8,9,10,11,12,13,14})</f>
        <v>0</v>
      </c>
      <c r="H162" s="190"/>
      <c r="I162" s="190"/>
      <c r="J162" s="190">
        <f>SUM(COUNTIF(xencot,{"",2,3,4,5,6,7,8,9,10,11,12,13,14}&amp;$C162)*{1,2,3,4,5,6,7,8,9,10,11,12,13,14})</f>
        <v>0</v>
      </c>
      <c r="K162" s="190">
        <f>SUM(COUNTIF(TBAT51NA,{"",2,3,4,5,6,7,8,9,10,11,12,13,14}&amp;$C162)*{1,2,3,4,5,6,7,8,9,10,11,12,13,14})</f>
        <v>0</v>
      </c>
      <c r="L162" s="190"/>
      <c r="M162" s="190">
        <f>SUM(COUNTIF(TBAT218NA,{"",2,3,4,5,6,7,8,9,10,11,12,13,14}&amp;$C162)*{1,2,3,4,5,6,7,8,9,10,11,12,13,14})</f>
        <v>0</v>
      </c>
      <c r="N162" s="190">
        <f>SUM(COUNTIF(TBAT22NA,{"",2,3,4,5,6,7,8,9,10,11,12,13,14}&amp;$C162)*{1,2,3,4,5,6,7,8,9,10,11,12,13,14})</f>
        <v>0</v>
      </c>
      <c r="O162" s="190">
        <f>SUM(COUNTIF(TBAT24NA,{"",2,3,4,5,6,7,8,9,10,11,12,13,14}&amp;$C162)*{1,2,3,4,5,6,7,8,9,10,11,12,13,14})</f>
        <v>0</v>
      </c>
      <c r="P162" s="190">
        <f>SUM(COUNTIF(TBAT9NA,{"",2,3,4,5,6,7,8,9,10,11,12,13,14}&amp;$C162)*{1,2,3,4,5,6,7,8,9,10,11,12,13,14})</f>
        <v>0</v>
      </c>
      <c r="Q162" s="190">
        <f>SUM(COUNTIF(TBAT60NA,{"",2,3,4,5,6,7,8,9,10,11,12,13,14}&amp;$C162)*{1,2,3,4,5,6,7,8,9,10,11,12,13,14})</f>
        <v>0</v>
      </c>
      <c r="R162" s="190">
        <f>SUM(COUNTIF(TBAT164NA,{"",2,3,4,5,6,7,8,9,10,11,12,13,14}&amp;$C162)*{1,2,3,4,5,6,7,8,9,10,11,12,13,14})</f>
        <v>0</v>
      </c>
      <c r="S162" s="190">
        <f>SUM(COUNTIF(TBAT52NA,{"",2,3,4,5,6,7,8,9,10,11,12,13,14}&amp;$C162)*{1,2,3,4,5,6,7,8,9,10,11,12,13,14})</f>
        <v>0</v>
      </c>
      <c r="T162" s="190">
        <f>SUM(COUNTIF(TBAT301NA,{"",2,3,4,5,6,7,8,9,10,11,12,13,14}&amp;$C162)*{1,2,3,4,5,6,7,8,9,10,11,12,13,14})</f>
        <v>0</v>
      </c>
      <c r="U162" s="190">
        <f>SUM(COUNTIF(TBAT46NA,{"",2,3,4,5,6,7,8,9,10,11,12,13,14}&amp;$C162)*{1,2,3,4,5,6,7,8,9,10,11,12,13,14})</f>
        <v>0</v>
      </c>
      <c r="V162" s="190">
        <f>SUM(COUNTIF(TBAT378NA,{"",2,3,4,5,6,7,8,9,10,11,12,13,14}&amp;$C162)*{1,2,3,4,5,6,7,8,9,10,11,12,13,14})</f>
        <v>0</v>
      </c>
      <c r="W162" s="225">
        <f t="shared" si="11"/>
        <v>0</v>
      </c>
      <c r="X162" s="191"/>
    </row>
    <row r="163" spans="1:24" s="192" customFormat="1" ht="13.8">
      <c r="A163" s="168">
        <f>IF(W163=0,"ẩn",MAX($A$5:$A162)+1)</f>
        <v>30</v>
      </c>
      <c r="B163" s="175" t="s">
        <v>538</v>
      </c>
      <c r="C163" s="176" t="s">
        <v>539</v>
      </c>
      <c r="D163" s="176" t="s">
        <v>13</v>
      </c>
      <c r="E163" s="80">
        <f>SUM(COUNTIF(thaydayTA,{"",2,3,4,5,6,7,8,9,10,11,12,13,14}&amp;$C163)*{1,2,3,4,5,6,7,8,9,10,11,12,13,14})</f>
        <v>17</v>
      </c>
      <c r="F163" s="80">
        <f>SUM(COUNTIF(XDMTA5ABDEN39,{"",2,3,4,5,6,7,8,9,10,11,12,13,14}&amp;$C163)*{1,2,3,4,5,6,7,8,9,10,11,12,13,14})</f>
        <v>0</v>
      </c>
      <c r="G163" s="80">
        <f>SUM(COUNTIF(TA15DEN61,{"",2,3,4,5,6,7,8,9,10,11,12,13,14}&amp;$C163)*{1,2,3,4,5,6,7,8,9,10,11,12,13,14})</f>
        <v>0</v>
      </c>
      <c r="H163" s="80"/>
      <c r="I163" s="80"/>
      <c r="J163" s="80">
        <f>SUM(COUNTIF(xencot,{"",2,3,4,5,6,7,8,9,10,11,12,13,14}&amp;$C163)*{1,2,3,4,5,6,7,8,9,10,11,12,13,14})</f>
        <v>24</v>
      </c>
      <c r="K163" s="80">
        <f>SUM(COUNTIF(TBAT51NA,{"",2,3,4,5,6,7,8,9,10,11,12,13,14}&amp;$C163)*{1,2,3,4,5,6,7,8,9,10,11,12,13,14})</f>
        <v>0</v>
      </c>
      <c r="L163" s="80"/>
      <c r="M163" s="80">
        <f>SUM(COUNTIF(TBAT218NA,{"",2,3,4,5,6,7,8,9,10,11,12,13,14}&amp;$C163)*{1,2,3,4,5,6,7,8,9,10,11,12,13,14})</f>
        <v>12</v>
      </c>
      <c r="N163" s="80">
        <f>SUM(COUNTIF(TBAT22NA,{"",2,3,4,5,6,7,8,9,10,11,12,13,14}&amp;$C163)*{1,2,3,4,5,6,7,8,9,10,11,12,13,14})</f>
        <v>12</v>
      </c>
      <c r="O163" s="80">
        <f>SUM(COUNTIF(TBAT24NA,{"",2,3,4,5,6,7,8,9,10,11,12,13,14}&amp;$C163)*{1,2,3,4,5,6,7,8,9,10,11,12,13,14})</f>
        <v>13</v>
      </c>
      <c r="P163" s="80">
        <f>SUM(COUNTIF(TBAT9NA,{"",2,3,4,5,6,7,8,9,10,11,12,13,14}&amp;$C163)*{1,2,3,4,5,6,7,8,9,10,11,12,13,14})</f>
        <v>11</v>
      </c>
      <c r="Q163" s="80">
        <f>SUM(COUNTIF(TBAT60NA,{"",2,3,4,5,6,7,8,9,10,11,12,13,14}&amp;$C163)*{1,2,3,4,5,6,7,8,9,10,11,12,13,14})</f>
        <v>0</v>
      </c>
      <c r="R163" s="80">
        <f>SUM(COUNTIF(TBAT164NA,{"",2,3,4,5,6,7,8,9,10,11,12,13,14}&amp;$C163)*{1,2,3,4,5,6,7,8,9,10,11,12,13,14})</f>
        <v>12</v>
      </c>
      <c r="S163" s="80">
        <f>SUM(COUNTIF(TBAT52NA,{"",2,3,4,5,6,7,8,9,10,11,12,13,14}&amp;$C163)*{1,2,3,4,5,6,7,8,9,10,11,12,13,14})</f>
        <v>10</v>
      </c>
      <c r="T163" s="80">
        <f>SUM(COUNTIF(TBAT301NA,{"",2,3,4,5,6,7,8,9,10,11,12,13,14}&amp;$C163)*{1,2,3,4,5,6,7,8,9,10,11,12,13,14})</f>
        <v>4</v>
      </c>
      <c r="U163" s="80">
        <f>SUM(COUNTIF(TBAT46NA,{"",2,3,4,5,6,7,8,9,10,11,12,13,14}&amp;$C163)*{1,2,3,4,5,6,7,8,9,10,11,12,13,14})</f>
        <v>4</v>
      </c>
      <c r="V163" s="80">
        <f>SUM(COUNTIF(TBAT378NA,{"",2,3,4,5,6,7,8,9,10,11,12,13,14}&amp;$C163)*{1,2,3,4,5,6,7,8,9,10,11,12,13,14})</f>
        <v>0</v>
      </c>
      <c r="W163" s="171">
        <f t="shared" si="11"/>
        <v>119</v>
      </c>
      <c r="X163" s="582"/>
    </row>
    <row r="164" spans="1:24" s="192" customFormat="1" ht="13.8">
      <c r="A164" s="168">
        <f>IF(W164=0,"ẩn",MAX($A$5:$A163)+1)</f>
        <v>31</v>
      </c>
      <c r="B164" s="175" t="s">
        <v>538</v>
      </c>
      <c r="C164" s="176" t="s">
        <v>261</v>
      </c>
      <c r="D164" s="176" t="s">
        <v>13</v>
      </c>
      <c r="E164" s="80">
        <f>SUM(COUNTIF(thaydayTA,{"",2,3,4,5,6,7,8,9,10,11,12,13,14}&amp;$C164)*{1,2,3,4,5,6,7,8,9,10,11,12,13,14})</f>
        <v>0</v>
      </c>
      <c r="F164" s="80">
        <f>SUM(COUNTIF(XDMTA5ABDEN39,{"",2,3,4,5,6,7,8,9,10,11,12,13,14}&amp;$C164)*{1,2,3,4,5,6,7,8,9,10,11,12,13,14})</f>
        <v>10</v>
      </c>
      <c r="G164" s="80">
        <f>SUM(COUNTIF(TA15DEN61,{"",2,3,4,5,6,7,8,9,10,11,12,13,14}&amp;$C164)*{1,2,3,4,5,6,7,8,9,10,11,12,13,14})</f>
        <v>5</v>
      </c>
      <c r="H164" s="80"/>
      <c r="I164" s="80"/>
      <c r="J164" s="80">
        <f>SUM(COUNTIF(xencot,{"",2,3,4,5,6,7,8,9,10,11,12,13,14}&amp;$C164)*{1,2,3,4,5,6,7,8,9,10,11,12,13,14})</f>
        <v>0</v>
      </c>
      <c r="K164" s="80">
        <f>SUM(COUNTIF(TBAT51NA,{"",2,3,4,5,6,7,8,9,10,11,12,13,14}&amp;$C164)*{1,2,3,4,5,6,7,8,9,10,11,12,13,14})</f>
        <v>7</v>
      </c>
      <c r="L164" s="80"/>
      <c r="M164" s="80">
        <f>SUM(COUNTIF(TBAT218NA,{"",2,3,4,5,6,7,8,9,10,11,12,13,14}&amp;$C164)*{1,2,3,4,5,6,7,8,9,10,11,12,13,14})</f>
        <v>0</v>
      </c>
      <c r="N164" s="80">
        <f>SUM(COUNTIF(TBAT22NA,{"",2,3,4,5,6,7,8,9,10,11,12,13,14}&amp;$C164)*{1,2,3,4,5,6,7,8,9,10,11,12,13,14})</f>
        <v>0</v>
      </c>
      <c r="O164" s="80">
        <f>SUM(COUNTIF(TBAT24NA,{"",2,3,4,5,6,7,8,9,10,11,12,13,14}&amp;$C164)*{1,2,3,4,5,6,7,8,9,10,11,12,13,14})</f>
        <v>0</v>
      </c>
      <c r="P164" s="80">
        <f>SUM(COUNTIF(TBAT9NA,{"",2,3,4,5,6,7,8,9,10,11,12,13,14}&amp;$C164)*{1,2,3,4,5,6,7,8,9,10,11,12,13,14})</f>
        <v>0</v>
      </c>
      <c r="Q164" s="80">
        <f>SUM(COUNTIF(TBAT60NA,{"",2,3,4,5,6,7,8,9,10,11,12,13,14}&amp;$C164)*{1,2,3,4,5,6,7,8,9,10,11,12,13,14})</f>
        <v>0</v>
      </c>
      <c r="R164" s="80">
        <f>SUM(COUNTIF(TBAT164NA,{"",2,3,4,5,6,7,8,9,10,11,12,13,14}&amp;$C164)*{1,2,3,4,5,6,7,8,9,10,11,12,13,14})</f>
        <v>0</v>
      </c>
      <c r="S164" s="80">
        <f>SUM(COUNTIF(TBAT52NA,{"",2,3,4,5,6,7,8,9,10,11,12,13,14}&amp;$C164)*{1,2,3,4,5,6,7,8,9,10,11,12,13,14})</f>
        <v>0</v>
      </c>
      <c r="T164" s="80">
        <f>SUM(COUNTIF(TBAT301NA,{"",2,3,4,5,6,7,8,9,10,11,12,13,14}&amp;$C164)*{1,2,3,4,5,6,7,8,9,10,11,12,13,14})</f>
        <v>0</v>
      </c>
      <c r="U164" s="80">
        <f>SUM(COUNTIF(TBAT46NA,{"",2,3,4,5,6,7,8,9,10,11,12,13,14}&amp;$C164)*{1,2,3,4,5,6,7,8,9,10,11,12,13,14})</f>
        <v>0</v>
      </c>
      <c r="V164" s="80">
        <f>SUM(COUNTIF(TBAT378NA,{"",2,3,4,5,6,7,8,9,10,11,12,13,14}&amp;$C164)*{1,2,3,4,5,6,7,8,9,10,11,12,13,14})</f>
        <v>9</v>
      </c>
      <c r="W164" s="171">
        <f t="shared" si="11"/>
        <v>31</v>
      </c>
      <c r="X164" s="582"/>
    </row>
    <row r="165" spans="1:24" s="192" customFormat="1" ht="13.8" hidden="1">
      <c r="A165" s="168" t="str">
        <f>IF(W165=0,"ẩn",MAX($A$5:$A164)+1)</f>
        <v>ẩn</v>
      </c>
      <c r="B165" s="175" t="str">
        <f>+"Móng cột bê tông ly tâm; "&amp;C165</f>
        <v>Móng cột bê tông ly tâm; MT-0</v>
      </c>
      <c r="C165" s="176" t="s">
        <v>29</v>
      </c>
      <c r="D165" s="176" t="s">
        <v>13</v>
      </c>
      <c r="E165" s="190">
        <f>SUM(COUNTIF(thaydayTA,{"",2,3,4,5,6,7,8,9,10,11,12,13,14}&amp;$C165)*{1,2,3,4,5,6,7,8,9,10,11,12,13,14})</f>
        <v>0</v>
      </c>
      <c r="F165" s="80">
        <f>SUM(COUNTIF(XDMTA5ABDEN39,{"",2,3,4,5,6,7,8,9,10,11,12,13,14}&amp;$C165)*{1,2,3,4,5,6,7,8,9,10,11,12,13,14})</f>
        <v>0</v>
      </c>
      <c r="G165" s="190">
        <f>SUM(COUNTIF(TA15DEN61,{"",2,3,4,5,6,7,8,9,10,11,12,13,14}&amp;$C165)*{1,2,3,4,5,6,7,8,9,10,11,12,13,14})</f>
        <v>0</v>
      </c>
      <c r="H165" s="190"/>
      <c r="I165" s="190"/>
      <c r="J165" s="190">
        <f>SUM(COUNTIF(xencot,{"",2,3,4,5,6,7,8,9,10,11,12,13,14}&amp;$C165)*{1,2,3,4,5,6,7,8,9,10,11,12,13,14})</f>
        <v>0</v>
      </c>
      <c r="K165" s="190">
        <f>SUM(COUNTIF(TBAT51NA,{"",2,3,4,5,6,7,8,9,10,11,12,13,14}&amp;$C165)*{1,2,3,4,5,6,7,8,9,10,11,12,13,14})</f>
        <v>0</v>
      </c>
      <c r="L165" s="190"/>
      <c r="M165" s="190">
        <f>SUM(COUNTIF(TBAT218NA,{"",2,3,4,5,6,7,8,9,10,11,12,13,14}&amp;$C165)*{1,2,3,4,5,6,7,8,9,10,11,12,13,14})</f>
        <v>0</v>
      </c>
      <c r="N165" s="190">
        <f>SUM(COUNTIF(TBAT22NA,{"",2,3,4,5,6,7,8,9,10,11,12,13,14}&amp;$C165)*{1,2,3,4,5,6,7,8,9,10,11,12,13,14})</f>
        <v>0</v>
      </c>
      <c r="O165" s="190">
        <f>SUM(COUNTIF(TBAT24NA,{"",2,3,4,5,6,7,8,9,10,11,12,13,14}&amp;$C165)*{1,2,3,4,5,6,7,8,9,10,11,12,13,14})</f>
        <v>0</v>
      </c>
      <c r="P165" s="190">
        <f>SUM(COUNTIF(TBAT9NA,{"",2,3,4,5,6,7,8,9,10,11,12,13,14}&amp;$C165)*{1,2,3,4,5,6,7,8,9,10,11,12,13,14})</f>
        <v>0</v>
      </c>
      <c r="Q165" s="190">
        <f>SUM(COUNTIF(TBAT60NA,{"",2,3,4,5,6,7,8,9,10,11,12,13,14}&amp;$C165)*{1,2,3,4,5,6,7,8,9,10,11,12,13,14})</f>
        <v>0</v>
      </c>
      <c r="R165" s="190">
        <f>SUM(COUNTIF(TBAT164NA,{"",2,3,4,5,6,7,8,9,10,11,12,13,14}&amp;$C165)*{1,2,3,4,5,6,7,8,9,10,11,12,13,14})</f>
        <v>0</v>
      </c>
      <c r="S165" s="190">
        <f>SUM(COUNTIF(TBAT52NA,{"",2,3,4,5,6,7,8,9,10,11,12,13,14}&amp;$C165)*{1,2,3,4,5,6,7,8,9,10,11,12,13,14})</f>
        <v>0</v>
      </c>
      <c r="T165" s="190">
        <f>SUM(COUNTIF(TBAT301NA,{"",2,3,4,5,6,7,8,9,10,11,12,13,14}&amp;$C165)*{1,2,3,4,5,6,7,8,9,10,11,12,13,14})</f>
        <v>0</v>
      </c>
      <c r="U165" s="190">
        <f>SUM(COUNTIF(TBAT46NA,{"",2,3,4,5,6,7,8,9,10,11,12,13,14}&amp;$C165)*{1,2,3,4,5,6,7,8,9,10,11,12,13,14})</f>
        <v>0</v>
      </c>
      <c r="V165" s="190">
        <f>SUM(COUNTIF(TBAT378NA,{"",2,3,4,5,6,7,8,9,10,11,12,13,14}&amp;$C165)*{1,2,3,4,5,6,7,8,9,10,11,12,13,14})</f>
        <v>0</v>
      </c>
      <c r="W165" s="225">
        <f t="shared" si="11"/>
        <v>0</v>
      </c>
      <c r="X165" s="191"/>
    </row>
    <row r="166" spans="1:24" s="192" customFormat="1" ht="13.8" hidden="1">
      <c r="A166" s="168" t="str">
        <f>IF(W166=0,"ẩn",MAX($A$5:$A165)+1)</f>
        <v>ẩn</v>
      </c>
      <c r="B166" s="175" t="str">
        <f>+"Móng cột bê tông ly tâm; "&amp;C166</f>
        <v>Móng cột bê tông ly tâm; MT-1</v>
      </c>
      <c r="C166" s="176" t="s">
        <v>25</v>
      </c>
      <c r="D166" s="176" t="s">
        <v>13</v>
      </c>
      <c r="E166" s="190">
        <f>SUM(COUNTIF(thaydayTA,{"",2,3,4,5,6,7,8,9,10,11,12,13,14}&amp;$C166)*{1,2,3,4,5,6,7,8,9,10,11,12,13,14})</f>
        <v>0</v>
      </c>
      <c r="F166" s="80">
        <f>SUM(COUNTIF(XDMTA5ABDEN39,{"",2,3,4,5,6,7,8,9,10,11,12,13,14}&amp;$C166)*{1,2,3,4,5,6,7,8,9,10,11,12,13,14})</f>
        <v>0</v>
      </c>
      <c r="G166" s="190">
        <f>SUM(COUNTIF(TA15DEN61,{"",2,3,4,5,6,7,8,9,10,11,12,13,14}&amp;$C166)*{1,2,3,4,5,6,7,8,9,10,11,12,13,14})</f>
        <v>0</v>
      </c>
      <c r="H166" s="190"/>
      <c r="I166" s="190"/>
      <c r="J166" s="190">
        <f>SUM(COUNTIF(xencot,{"",2,3,4,5,6,7,8,9,10,11,12,13,14}&amp;$C166)*{1,2,3,4,5,6,7,8,9,10,11,12,13,14})</f>
        <v>0</v>
      </c>
      <c r="K166" s="190">
        <f>SUM(COUNTIF(TBAT51NA,{"",2,3,4,5,6,7,8,9,10,11,12,13,14}&amp;$C166)*{1,2,3,4,5,6,7,8,9,10,11,12,13,14})</f>
        <v>0</v>
      </c>
      <c r="L166" s="190"/>
      <c r="M166" s="190">
        <f>SUM(COUNTIF(TBAT218NA,{"",2,3,4,5,6,7,8,9,10,11,12,13,14}&amp;$C166)*{1,2,3,4,5,6,7,8,9,10,11,12,13,14})</f>
        <v>0</v>
      </c>
      <c r="N166" s="190">
        <f>SUM(COUNTIF(TBAT22NA,{"",2,3,4,5,6,7,8,9,10,11,12,13,14}&amp;$C166)*{1,2,3,4,5,6,7,8,9,10,11,12,13,14})</f>
        <v>0</v>
      </c>
      <c r="O166" s="190">
        <f>SUM(COUNTIF(TBAT24NA,{"",2,3,4,5,6,7,8,9,10,11,12,13,14}&amp;$C166)*{1,2,3,4,5,6,7,8,9,10,11,12,13,14})</f>
        <v>0</v>
      </c>
      <c r="P166" s="190">
        <f>SUM(COUNTIF(TBAT9NA,{"",2,3,4,5,6,7,8,9,10,11,12,13,14}&amp;$C166)*{1,2,3,4,5,6,7,8,9,10,11,12,13,14})</f>
        <v>0</v>
      </c>
      <c r="Q166" s="190">
        <f>SUM(COUNTIF(TBAT60NA,{"",2,3,4,5,6,7,8,9,10,11,12,13,14}&amp;$C166)*{1,2,3,4,5,6,7,8,9,10,11,12,13,14})</f>
        <v>0</v>
      </c>
      <c r="R166" s="190">
        <f>SUM(COUNTIF(TBAT164NA,{"",2,3,4,5,6,7,8,9,10,11,12,13,14}&amp;$C166)*{1,2,3,4,5,6,7,8,9,10,11,12,13,14})</f>
        <v>0</v>
      </c>
      <c r="S166" s="190">
        <f>SUM(COUNTIF(TBAT52NA,{"",2,3,4,5,6,7,8,9,10,11,12,13,14}&amp;$C166)*{1,2,3,4,5,6,7,8,9,10,11,12,13,14})</f>
        <v>0</v>
      </c>
      <c r="T166" s="190">
        <f>SUM(COUNTIF(TBAT301NA,{"",2,3,4,5,6,7,8,9,10,11,12,13,14}&amp;$C166)*{1,2,3,4,5,6,7,8,9,10,11,12,13,14})</f>
        <v>0</v>
      </c>
      <c r="U166" s="190">
        <f>SUM(COUNTIF(TBAT46NA,{"",2,3,4,5,6,7,8,9,10,11,12,13,14}&amp;$C166)*{1,2,3,4,5,6,7,8,9,10,11,12,13,14})</f>
        <v>0</v>
      </c>
      <c r="V166" s="190">
        <f>SUM(COUNTIF(TBAT378NA,{"",2,3,4,5,6,7,8,9,10,11,12,13,14}&amp;$C166)*{1,2,3,4,5,6,7,8,9,10,11,12,13,14})</f>
        <v>0</v>
      </c>
      <c r="W166" s="225">
        <f t="shared" si="11"/>
        <v>0</v>
      </c>
      <c r="X166" s="191"/>
    </row>
    <row r="167" spans="1:24">
      <c r="A167" s="168">
        <f>IF(W167=0,"ẩn",MAX($A$5:$A166)+1)</f>
        <v>32</v>
      </c>
      <c r="B167" s="175" t="str">
        <f t="shared" ref="B167:B168" si="12">+"Móng cột bê tông ly tâm; "&amp;C167</f>
        <v>Móng cột bê tông ly tâm; MT-2(12)</v>
      </c>
      <c r="C167" s="176" t="s">
        <v>119</v>
      </c>
      <c r="D167" s="176" t="s">
        <v>13</v>
      </c>
      <c r="E167" s="80">
        <f>SUM(COUNTIF(thaydayTA,{"",2,3,4,5,6,7,8,9,10,11,12,13,14}&amp;$C167)*{1,2,3,4,5,6,7,8,9,10,11,12,13,14})</f>
        <v>0</v>
      </c>
      <c r="F167" s="80">
        <f>SUM(COUNTIF(XDMTA5ABDEN39,{"",2,3,4,5,6,7,8,9,10,11,12,13,14}&amp;$C167)*{1,2,3,4,5,6,7,8,9,10,11,12,13,14})</f>
        <v>0</v>
      </c>
      <c r="G167" s="80">
        <f>SUM(COUNTIF(TA15DEN61,{"",2,3,4,5,6,7,8,9,10,11,12,13,14}&amp;$C167)*{1,2,3,4,5,6,7,8,9,10,11,12,13,14})</f>
        <v>0</v>
      </c>
      <c r="H167" s="80"/>
      <c r="I167" s="80"/>
      <c r="J167" s="80">
        <f>SUM(COUNTIF(xencot,{"",2,3,4,5,6,7,8,9,10,11,12,13,14}&amp;$C167)*{1,2,3,4,5,6,7,8,9,10,11,12,13,14})</f>
        <v>0</v>
      </c>
      <c r="K167" s="80">
        <f>SUM(COUNTIF(TBAT51NA,{"",2,3,4,5,6,7,8,9,10,11,12,13,14}&amp;$C167)*{1,2,3,4,5,6,7,8,9,10,11,12,13,14})</f>
        <v>0</v>
      </c>
      <c r="L167" s="80"/>
      <c r="M167" s="80">
        <f>SUM(COUNTIF(TBAT218NA,{"",2,3,4,5,6,7,8,9,10,11,12,13,14}&amp;$C167)*{1,2,3,4,5,6,7,8,9,10,11,12,13,14})</f>
        <v>0</v>
      </c>
      <c r="N167" s="80">
        <f>SUM(COUNTIF(TBAT22NA,{"",2,3,4,5,6,7,8,9,10,11,12,13,14}&amp;$C167)*{1,2,3,4,5,6,7,8,9,10,11,12,13,14})</f>
        <v>0</v>
      </c>
      <c r="O167" s="80">
        <f>SUM(COUNTIF(TBAT24NA,{"",2,3,4,5,6,7,8,9,10,11,12,13,14}&amp;$C167)*{1,2,3,4,5,6,7,8,9,10,11,12,13,14})</f>
        <v>3</v>
      </c>
      <c r="P167" s="80">
        <f>SUM(COUNTIF(TBAT9NA,{"",2,3,4,5,6,7,8,9,10,11,12,13,14}&amp;$C167)*{1,2,3,4,5,6,7,8,9,10,11,12,13,14})</f>
        <v>0</v>
      </c>
      <c r="Q167" s="80">
        <f>SUM(COUNTIF(TBAT60NA,{"",2,3,4,5,6,7,8,9,10,11,12,13,14}&amp;$C167)*{1,2,3,4,5,6,7,8,9,10,11,12,13,14})</f>
        <v>9</v>
      </c>
      <c r="R167" s="80">
        <f>SUM(COUNTIF(TBAT164NA,{"",2,3,4,5,6,7,8,9,10,11,12,13,14}&amp;$C167)*{1,2,3,4,5,6,7,8,9,10,11,12,13,14})</f>
        <v>0</v>
      </c>
      <c r="S167" s="80">
        <f>SUM(COUNTIF(TBAT52NA,{"",2,3,4,5,6,7,8,9,10,11,12,13,14}&amp;$C167)*{1,2,3,4,5,6,7,8,9,10,11,12,13,14})</f>
        <v>0</v>
      </c>
      <c r="T167" s="80">
        <f>SUM(COUNTIF(TBAT301NA,{"",2,3,4,5,6,7,8,9,10,11,12,13,14}&amp;$C167)*{1,2,3,4,5,6,7,8,9,10,11,12,13,14})</f>
        <v>0</v>
      </c>
      <c r="U167" s="80">
        <f>SUM(COUNTIF(TBAT46NA,{"",2,3,4,5,6,7,8,9,10,11,12,13,14}&amp;$C167)*{1,2,3,4,5,6,7,8,9,10,11,12,13,14})</f>
        <v>0</v>
      </c>
      <c r="V167" s="80">
        <f>SUM(COUNTIF(TBAT378NA,{"",2,3,4,5,6,7,8,9,10,11,12,13,14}&amp;$C167)*{1,2,3,4,5,6,7,8,9,10,11,12,13,14})</f>
        <v>0</v>
      </c>
      <c r="W167" s="171">
        <f t="shared" si="11"/>
        <v>12</v>
      </c>
      <c r="X167" s="582"/>
    </row>
    <row r="168" spans="1:24" hidden="1">
      <c r="A168" s="168" t="str">
        <f>IF(W168=0,"ẩn",MAX($A$5:$A167)+1)</f>
        <v>ẩn</v>
      </c>
      <c r="B168" s="175" t="str">
        <f t="shared" si="12"/>
        <v>Móng cột bê tông ly tâm; MT-2(14)</v>
      </c>
      <c r="C168" s="176" t="s">
        <v>120</v>
      </c>
      <c r="D168" s="176" t="s">
        <v>13</v>
      </c>
      <c r="E168" s="190">
        <f>SUM(COUNTIF(thaydayTA,{"",2,3,4,5,6,7,8,9,10,11,12,13,14}&amp;$C168)*{1,2,3,4,5,6,7,8,9,10,11,12,13,14})</f>
        <v>0</v>
      </c>
      <c r="F168" s="80">
        <f>SUM(COUNTIF(XDMTA5ABDEN39,{"",2,3,4,5,6,7,8,9,10,11,12,13,14}&amp;$C168)*{1,2,3,4,5,6,7,8,9,10,11,12,13,14})</f>
        <v>0</v>
      </c>
      <c r="G168" s="190">
        <f>SUM(COUNTIF(TA15DEN61,{"",2,3,4,5,6,7,8,9,10,11,12,13,14}&amp;$C168)*{1,2,3,4,5,6,7,8,9,10,11,12,13,14})</f>
        <v>0</v>
      </c>
      <c r="H168" s="190"/>
      <c r="I168" s="190"/>
      <c r="J168" s="190">
        <f>SUM(COUNTIF(xencot,{"",2,3,4,5,6,7,8,9,10,11,12,13,14}&amp;$C168)*{1,2,3,4,5,6,7,8,9,10,11,12,13,14})</f>
        <v>0</v>
      </c>
      <c r="K168" s="190">
        <f>SUM(COUNTIF(TBAT51NA,{"",2,3,4,5,6,7,8,9,10,11,12,13,14}&amp;$C168)*{1,2,3,4,5,6,7,8,9,10,11,12,13,14})</f>
        <v>0</v>
      </c>
      <c r="L168" s="190"/>
      <c r="M168" s="190">
        <f>SUM(COUNTIF(TBAT218NA,{"",2,3,4,5,6,7,8,9,10,11,12,13,14}&amp;$C168)*{1,2,3,4,5,6,7,8,9,10,11,12,13,14})</f>
        <v>0</v>
      </c>
      <c r="N168" s="190">
        <f>SUM(COUNTIF(TBAT22NA,{"",2,3,4,5,6,7,8,9,10,11,12,13,14}&amp;$C168)*{1,2,3,4,5,6,7,8,9,10,11,12,13,14})</f>
        <v>0</v>
      </c>
      <c r="O168" s="190">
        <f>SUM(COUNTIF(TBAT24NA,{"",2,3,4,5,6,7,8,9,10,11,12,13,14}&amp;$C168)*{1,2,3,4,5,6,7,8,9,10,11,12,13,14})</f>
        <v>0</v>
      </c>
      <c r="P168" s="190">
        <f>SUM(COUNTIF(TBAT9NA,{"",2,3,4,5,6,7,8,9,10,11,12,13,14}&amp;$C168)*{1,2,3,4,5,6,7,8,9,10,11,12,13,14})</f>
        <v>0</v>
      </c>
      <c r="Q168" s="190">
        <f>SUM(COUNTIF(TBAT60NA,{"",2,3,4,5,6,7,8,9,10,11,12,13,14}&amp;$C168)*{1,2,3,4,5,6,7,8,9,10,11,12,13,14})</f>
        <v>0</v>
      </c>
      <c r="R168" s="190">
        <f>SUM(COUNTIF(TBAT164NA,{"",2,3,4,5,6,7,8,9,10,11,12,13,14}&amp;$C168)*{1,2,3,4,5,6,7,8,9,10,11,12,13,14})</f>
        <v>0</v>
      </c>
      <c r="S168" s="190">
        <f>SUM(COUNTIF(TBAT52NA,{"",2,3,4,5,6,7,8,9,10,11,12,13,14}&amp;$C168)*{1,2,3,4,5,6,7,8,9,10,11,12,13,14})</f>
        <v>0</v>
      </c>
      <c r="T168" s="190">
        <f>SUM(COUNTIF(TBAT301NA,{"",2,3,4,5,6,7,8,9,10,11,12,13,14}&amp;$C168)*{1,2,3,4,5,6,7,8,9,10,11,12,13,14})</f>
        <v>0</v>
      </c>
      <c r="U168" s="190">
        <f>SUM(COUNTIF(TBAT46NA,{"",2,3,4,5,6,7,8,9,10,11,12,13,14}&amp;$C168)*{1,2,3,4,5,6,7,8,9,10,11,12,13,14})</f>
        <v>0</v>
      </c>
      <c r="V168" s="190">
        <f>SUM(COUNTIF(TBAT378NA,{"",2,3,4,5,6,7,8,9,10,11,12,13,14}&amp;$C168)*{1,2,3,4,5,6,7,8,9,10,11,12,13,14})</f>
        <v>0</v>
      </c>
      <c r="W168" s="225">
        <f t="shared" si="11"/>
        <v>0</v>
      </c>
      <c r="X168" s="191"/>
    </row>
    <row r="169" spans="1:24" s="192" customFormat="1" ht="13.8" hidden="1">
      <c r="A169" s="168" t="str">
        <f>IF(W169=0,"ẩn",MAX($A$5:$A168)+1)</f>
        <v>ẩn</v>
      </c>
      <c r="B169" s="175" t="str">
        <f>+B167&amp;"-thi công thủ công"</f>
        <v>Móng cột bê tông ly tâm; MT-2(12)-thi công thủ công</v>
      </c>
      <c r="C169" s="176" t="str">
        <f>+C167&amp;"-TC"</f>
        <v>MT-2(12)-TC</v>
      </c>
      <c r="D169" s="176" t="s">
        <v>13</v>
      </c>
      <c r="E169" s="190">
        <f>SUM(COUNTIF(thaydayTA,{"",2,3,4,5,6,7,8,9,10,11,12,13,14}&amp;$C169)*{1,2,3,4,5,6,7,8,9,10,11,12,13,14})</f>
        <v>0</v>
      </c>
      <c r="F169" s="80">
        <f>SUM(COUNTIF(XDMTA5ABDEN39,{"",2,3,4,5,6,7,8,9,10,11,12,13,14}&amp;$C169)*{1,2,3,4,5,6,7,8,9,10,11,12,13,14})</f>
        <v>0</v>
      </c>
      <c r="G169" s="190">
        <f>SUM(COUNTIF(TA15DEN61,{"",2,3,4,5,6,7,8,9,10,11,12,13,14}&amp;$C169)*{1,2,3,4,5,6,7,8,9,10,11,12,13,14})</f>
        <v>0</v>
      </c>
      <c r="H169" s="190"/>
      <c r="I169" s="190"/>
      <c r="J169" s="190">
        <f>SUM(COUNTIF(xencot,{"",2,3,4,5,6,7,8,9,10,11,12,13,14}&amp;$C169)*{1,2,3,4,5,6,7,8,9,10,11,12,13,14})</f>
        <v>0</v>
      </c>
      <c r="K169" s="190">
        <f>SUM(COUNTIF(TBAT51NA,{"",2,3,4,5,6,7,8,9,10,11,12,13,14}&amp;$C169)*{1,2,3,4,5,6,7,8,9,10,11,12,13,14})</f>
        <v>0</v>
      </c>
      <c r="L169" s="190"/>
      <c r="M169" s="190">
        <f>SUM(COUNTIF(TBAT218NA,{"",2,3,4,5,6,7,8,9,10,11,12,13,14}&amp;$C169)*{1,2,3,4,5,6,7,8,9,10,11,12,13,14})</f>
        <v>0</v>
      </c>
      <c r="N169" s="190">
        <f>SUM(COUNTIF(TBAT22NA,{"",2,3,4,5,6,7,8,9,10,11,12,13,14}&amp;$C169)*{1,2,3,4,5,6,7,8,9,10,11,12,13,14})</f>
        <v>0</v>
      </c>
      <c r="O169" s="190">
        <f>SUM(COUNTIF(TBAT24NA,{"",2,3,4,5,6,7,8,9,10,11,12,13,14}&amp;$C169)*{1,2,3,4,5,6,7,8,9,10,11,12,13,14})</f>
        <v>0</v>
      </c>
      <c r="P169" s="190">
        <f>SUM(COUNTIF(TBAT9NA,{"",2,3,4,5,6,7,8,9,10,11,12,13,14}&amp;$C169)*{1,2,3,4,5,6,7,8,9,10,11,12,13,14})</f>
        <v>0</v>
      </c>
      <c r="Q169" s="190">
        <f>SUM(COUNTIF(TBAT60NA,{"",2,3,4,5,6,7,8,9,10,11,12,13,14}&amp;$C169)*{1,2,3,4,5,6,7,8,9,10,11,12,13,14})</f>
        <v>0</v>
      </c>
      <c r="R169" s="190">
        <f>SUM(COUNTIF(TBAT164NA,{"",2,3,4,5,6,7,8,9,10,11,12,13,14}&amp;$C169)*{1,2,3,4,5,6,7,8,9,10,11,12,13,14})</f>
        <v>0</v>
      </c>
      <c r="S169" s="190">
        <f>SUM(COUNTIF(TBAT52NA,{"",2,3,4,5,6,7,8,9,10,11,12,13,14}&amp;$C169)*{1,2,3,4,5,6,7,8,9,10,11,12,13,14})</f>
        <v>0</v>
      </c>
      <c r="T169" s="190">
        <f>SUM(COUNTIF(TBAT301NA,{"",2,3,4,5,6,7,8,9,10,11,12,13,14}&amp;$C169)*{1,2,3,4,5,6,7,8,9,10,11,12,13,14})</f>
        <v>0</v>
      </c>
      <c r="U169" s="190">
        <f>SUM(COUNTIF(TBAT46NA,{"",2,3,4,5,6,7,8,9,10,11,12,13,14}&amp;$C169)*{1,2,3,4,5,6,7,8,9,10,11,12,13,14})</f>
        <v>0</v>
      </c>
      <c r="V169" s="190">
        <f>SUM(COUNTIF(TBAT378NA,{"",2,3,4,5,6,7,8,9,10,11,12,13,14}&amp;$C169)*{1,2,3,4,5,6,7,8,9,10,11,12,13,14})</f>
        <v>0</v>
      </c>
      <c r="W169" s="225">
        <f t="shared" si="11"/>
        <v>0</v>
      </c>
      <c r="X169" s="191"/>
    </row>
    <row r="170" spans="1:24" s="192" customFormat="1" ht="13.8" hidden="1">
      <c r="A170" s="168" t="str">
        <f>IF(W170=0,"ẩn",MAX($A$5:$A169)+1)</f>
        <v>ẩn</v>
      </c>
      <c r="B170" s="175" t="str">
        <f>+B168&amp;"-thi công thủ công"</f>
        <v>Móng cột bê tông ly tâm; MT-2(14)-thi công thủ công</v>
      </c>
      <c r="C170" s="176" t="str">
        <f>+C168&amp;"-TC"</f>
        <v>MT-2(14)-TC</v>
      </c>
      <c r="D170" s="176" t="s">
        <v>13</v>
      </c>
      <c r="E170" s="190">
        <f>SUM(COUNTIF(thaydayTA,{"",2,3,4,5,6,7,8,9,10,11,12,13,14}&amp;$C170)*{1,2,3,4,5,6,7,8,9,10,11,12,13,14})</f>
        <v>0</v>
      </c>
      <c r="F170" s="80">
        <f>SUM(COUNTIF(XDMTA5ABDEN39,{"",2,3,4,5,6,7,8,9,10,11,12,13,14}&amp;$C170)*{1,2,3,4,5,6,7,8,9,10,11,12,13,14})</f>
        <v>0</v>
      </c>
      <c r="G170" s="190">
        <f>SUM(COUNTIF(TA15DEN61,{"",2,3,4,5,6,7,8,9,10,11,12,13,14}&amp;$C170)*{1,2,3,4,5,6,7,8,9,10,11,12,13,14})</f>
        <v>0</v>
      </c>
      <c r="H170" s="190"/>
      <c r="I170" s="190"/>
      <c r="J170" s="190">
        <f>SUM(COUNTIF(xencot,{"",2,3,4,5,6,7,8,9,10,11,12,13,14}&amp;$C170)*{1,2,3,4,5,6,7,8,9,10,11,12,13,14})</f>
        <v>0</v>
      </c>
      <c r="K170" s="190">
        <f>SUM(COUNTIF(TBAT51NA,{"",2,3,4,5,6,7,8,9,10,11,12,13,14}&amp;$C170)*{1,2,3,4,5,6,7,8,9,10,11,12,13,14})</f>
        <v>0</v>
      </c>
      <c r="L170" s="190"/>
      <c r="M170" s="190">
        <f>SUM(COUNTIF(TBAT218NA,{"",2,3,4,5,6,7,8,9,10,11,12,13,14}&amp;$C170)*{1,2,3,4,5,6,7,8,9,10,11,12,13,14})</f>
        <v>0</v>
      </c>
      <c r="N170" s="190">
        <f>SUM(COUNTIF(TBAT22NA,{"",2,3,4,5,6,7,8,9,10,11,12,13,14}&amp;$C170)*{1,2,3,4,5,6,7,8,9,10,11,12,13,14})</f>
        <v>0</v>
      </c>
      <c r="O170" s="190">
        <f>SUM(COUNTIF(TBAT24NA,{"",2,3,4,5,6,7,8,9,10,11,12,13,14}&amp;$C170)*{1,2,3,4,5,6,7,8,9,10,11,12,13,14})</f>
        <v>0</v>
      </c>
      <c r="P170" s="190">
        <f>SUM(COUNTIF(TBAT9NA,{"",2,3,4,5,6,7,8,9,10,11,12,13,14}&amp;$C170)*{1,2,3,4,5,6,7,8,9,10,11,12,13,14})</f>
        <v>0</v>
      </c>
      <c r="Q170" s="190">
        <f>SUM(COUNTIF(TBAT60NA,{"",2,3,4,5,6,7,8,9,10,11,12,13,14}&amp;$C170)*{1,2,3,4,5,6,7,8,9,10,11,12,13,14})</f>
        <v>0</v>
      </c>
      <c r="R170" s="190">
        <f>SUM(COUNTIF(TBAT164NA,{"",2,3,4,5,6,7,8,9,10,11,12,13,14}&amp;$C170)*{1,2,3,4,5,6,7,8,9,10,11,12,13,14})</f>
        <v>0</v>
      </c>
      <c r="S170" s="190">
        <f>SUM(COUNTIF(TBAT52NA,{"",2,3,4,5,6,7,8,9,10,11,12,13,14}&amp;$C170)*{1,2,3,4,5,6,7,8,9,10,11,12,13,14})</f>
        <v>0</v>
      </c>
      <c r="T170" s="190">
        <f>SUM(COUNTIF(TBAT301NA,{"",2,3,4,5,6,7,8,9,10,11,12,13,14}&amp;$C170)*{1,2,3,4,5,6,7,8,9,10,11,12,13,14})</f>
        <v>0</v>
      </c>
      <c r="U170" s="190">
        <f>SUM(COUNTIF(TBAT46NA,{"",2,3,4,5,6,7,8,9,10,11,12,13,14}&amp;$C170)*{1,2,3,4,5,6,7,8,9,10,11,12,13,14})</f>
        <v>0</v>
      </c>
      <c r="V170" s="190">
        <f>SUM(COUNTIF(TBAT378NA,{"",2,3,4,5,6,7,8,9,10,11,12,13,14}&amp;$C170)*{1,2,3,4,5,6,7,8,9,10,11,12,13,14})</f>
        <v>0</v>
      </c>
      <c r="W170" s="225">
        <f t="shared" si="11"/>
        <v>0</v>
      </c>
      <c r="X170" s="191"/>
    </row>
    <row r="171" spans="1:24" hidden="1">
      <c r="A171" s="168" t="str">
        <f>IF(W171=0,"ẩn",MAX($A$5:$A170)+1)</f>
        <v>ẩn</v>
      </c>
      <c r="B171" s="175" t="str">
        <f t="shared" ref="B171:B179" si="13">+"Móng cột bê tông ly tâm; "&amp;C171</f>
        <v>Móng cột bê tông ly tâm; MT-3</v>
      </c>
      <c r="C171" s="176" t="s">
        <v>540</v>
      </c>
      <c r="D171" s="176" t="s">
        <v>13</v>
      </c>
      <c r="E171" s="190">
        <f>SUM(COUNTIF(thaydayTA,{"",2,3,4,5,6,7,8,9,10,11,12,13,14}&amp;$C171)*{1,2,3,4,5,6,7,8,9,10,11,12,13,14})</f>
        <v>0</v>
      </c>
      <c r="F171" s="80">
        <f>SUM(COUNTIF(XDMTA5ABDEN39,{"",2,3,4,5,6,7,8,9,10,11,12,13,14}&amp;$C171)*{1,2,3,4,5,6,7,8,9,10,11,12,13,14})</f>
        <v>0</v>
      </c>
      <c r="G171" s="190">
        <f>SUM(COUNTIF(TA15DEN61,{"",2,3,4,5,6,7,8,9,10,11,12,13,14}&amp;$C171)*{1,2,3,4,5,6,7,8,9,10,11,12,13,14})</f>
        <v>0</v>
      </c>
      <c r="H171" s="190"/>
      <c r="I171" s="190"/>
      <c r="J171" s="190">
        <f>SUM(COUNTIF(xencot,{"",2,3,4,5,6,7,8,9,10,11,12,13,14}&amp;$C171)*{1,2,3,4,5,6,7,8,9,10,11,12,13,14})</f>
        <v>0</v>
      </c>
      <c r="K171" s="190">
        <f>SUM(COUNTIF(TBAT51NA,{"",2,3,4,5,6,7,8,9,10,11,12,13,14}&amp;$C171)*{1,2,3,4,5,6,7,8,9,10,11,12,13,14})</f>
        <v>0</v>
      </c>
      <c r="L171" s="190"/>
      <c r="M171" s="190">
        <f>SUM(COUNTIF(TBAT218NA,{"",2,3,4,5,6,7,8,9,10,11,12,13,14}&amp;$C171)*{1,2,3,4,5,6,7,8,9,10,11,12,13,14})</f>
        <v>0</v>
      </c>
      <c r="N171" s="190">
        <f>SUM(COUNTIF(TBAT22NA,{"",2,3,4,5,6,7,8,9,10,11,12,13,14}&amp;$C171)*{1,2,3,4,5,6,7,8,9,10,11,12,13,14})</f>
        <v>0</v>
      </c>
      <c r="O171" s="190">
        <f>SUM(COUNTIF(TBAT24NA,{"",2,3,4,5,6,7,8,9,10,11,12,13,14}&amp;$C171)*{1,2,3,4,5,6,7,8,9,10,11,12,13,14})</f>
        <v>0</v>
      </c>
      <c r="P171" s="190">
        <f>SUM(COUNTIF(TBAT9NA,{"",2,3,4,5,6,7,8,9,10,11,12,13,14}&amp;$C171)*{1,2,3,4,5,6,7,8,9,10,11,12,13,14})</f>
        <v>0</v>
      </c>
      <c r="Q171" s="190">
        <f>SUM(COUNTIF(TBAT60NA,{"",2,3,4,5,6,7,8,9,10,11,12,13,14}&amp;$C171)*{1,2,3,4,5,6,7,8,9,10,11,12,13,14})</f>
        <v>0</v>
      </c>
      <c r="R171" s="190">
        <f>SUM(COUNTIF(TBAT164NA,{"",2,3,4,5,6,7,8,9,10,11,12,13,14}&amp;$C171)*{1,2,3,4,5,6,7,8,9,10,11,12,13,14})</f>
        <v>0</v>
      </c>
      <c r="S171" s="190">
        <f>SUM(COUNTIF(TBAT52NA,{"",2,3,4,5,6,7,8,9,10,11,12,13,14}&amp;$C171)*{1,2,3,4,5,6,7,8,9,10,11,12,13,14})</f>
        <v>0</v>
      </c>
      <c r="T171" s="190">
        <f>SUM(COUNTIF(TBAT301NA,{"",2,3,4,5,6,7,8,9,10,11,12,13,14}&amp;$C171)*{1,2,3,4,5,6,7,8,9,10,11,12,13,14})</f>
        <v>0</v>
      </c>
      <c r="U171" s="190">
        <f>SUM(COUNTIF(TBAT46NA,{"",2,3,4,5,6,7,8,9,10,11,12,13,14}&amp;$C171)*{1,2,3,4,5,6,7,8,9,10,11,12,13,14})</f>
        <v>0</v>
      </c>
      <c r="V171" s="190">
        <f>SUM(COUNTIF(TBAT378NA,{"",2,3,4,5,6,7,8,9,10,11,12,13,14}&amp;$C171)*{1,2,3,4,5,6,7,8,9,10,11,12,13,14})</f>
        <v>0</v>
      </c>
      <c r="W171" s="225">
        <f t="shared" si="11"/>
        <v>0</v>
      </c>
      <c r="X171" s="191"/>
    </row>
    <row r="172" spans="1:24" hidden="1">
      <c r="A172" s="168" t="str">
        <f>IF(W172=0,"ẩn",MAX($A$5:$A171)+1)</f>
        <v>ẩn</v>
      </c>
      <c r="B172" s="175" t="str">
        <f t="shared" si="13"/>
        <v>Móng cột bê tông ly tâm; MT-4</v>
      </c>
      <c r="C172" s="176" t="s">
        <v>541</v>
      </c>
      <c r="D172" s="176" t="s">
        <v>13</v>
      </c>
      <c r="E172" s="190">
        <f>SUM(COUNTIF(thaydayTA,{"",2,3,4,5,6,7,8,9,10,11,12,13,14}&amp;$C172)*{1,2,3,4,5,6,7,8,9,10,11,12,13,14})</f>
        <v>0</v>
      </c>
      <c r="F172" s="80">
        <f>SUM(COUNTIF(XDMTA5ABDEN39,{"",2,3,4,5,6,7,8,9,10,11,12,13,14}&amp;$C172)*{1,2,3,4,5,6,7,8,9,10,11,12,13,14})</f>
        <v>0</v>
      </c>
      <c r="G172" s="190">
        <f>SUM(COUNTIF(TA15DEN61,{"",2,3,4,5,6,7,8,9,10,11,12,13,14}&amp;$C172)*{1,2,3,4,5,6,7,8,9,10,11,12,13,14})</f>
        <v>0</v>
      </c>
      <c r="H172" s="190"/>
      <c r="I172" s="190"/>
      <c r="J172" s="190">
        <f>SUM(COUNTIF(xencot,{"",2,3,4,5,6,7,8,9,10,11,12,13,14}&amp;$C172)*{1,2,3,4,5,6,7,8,9,10,11,12,13,14})</f>
        <v>0</v>
      </c>
      <c r="K172" s="190">
        <f>SUM(COUNTIF(TBAT51NA,{"",2,3,4,5,6,7,8,9,10,11,12,13,14}&amp;$C172)*{1,2,3,4,5,6,7,8,9,10,11,12,13,14})</f>
        <v>0</v>
      </c>
      <c r="L172" s="190"/>
      <c r="M172" s="190">
        <f>SUM(COUNTIF(TBAT218NA,{"",2,3,4,5,6,7,8,9,10,11,12,13,14}&amp;$C172)*{1,2,3,4,5,6,7,8,9,10,11,12,13,14})</f>
        <v>0</v>
      </c>
      <c r="N172" s="190">
        <f>SUM(COUNTIF(TBAT22NA,{"",2,3,4,5,6,7,8,9,10,11,12,13,14}&amp;$C172)*{1,2,3,4,5,6,7,8,9,10,11,12,13,14})</f>
        <v>0</v>
      </c>
      <c r="O172" s="190">
        <f>SUM(COUNTIF(TBAT24NA,{"",2,3,4,5,6,7,8,9,10,11,12,13,14}&amp;$C172)*{1,2,3,4,5,6,7,8,9,10,11,12,13,14})</f>
        <v>0</v>
      </c>
      <c r="P172" s="190">
        <f>SUM(COUNTIF(TBAT9NA,{"",2,3,4,5,6,7,8,9,10,11,12,13,14}&amp;$C172)*{1,2,3,4,5,6,7,8,9,10,11,12,13,14})</f>
        <v>0</v>
      </c>
      <c r="Q172" s="190">
        <f>SUM(COUNTIF(TBAT60NA,{"",2,3,4,5,6,7,8,9,10,11,12,13,14}&amp;$C172)*{1,2,3,4,5,6,7,8,9,10,11,12,13,14})</f>
        <v>0</v>
      </c>
      <c r="R172" s="190">
        <f>SUM(COUNTIF(TBAT164NA,{"",2,3,4,5,6,7,8,9,10,11,12,13,14}&amp;$C172)*{1,2,3,4,5,6,7,8,9,10,11,12,13,14})</f>
        <v>0</v>
      </c>
      <c r="S172" s="190">
        <f>SUM(COUNTIF(TBAT52NA,{"",2,3,4,5,6,7,8,9,10,11,12,13,14}&amp;$C172)*{1,2,3,4,5,6,7,8,9,10,11,12,13,14})</f>
        <v>0</v>
      </c>
      <c r="T172" s="190">
        <f>SUM(COUNTIF(TBAT301NA,{"",2,3,4,5,6,7,8,9,10,11,12,13,14}&amp;$C172)*{1,2,3,4,5,6,7,8,9,10,11,12,13,14})</f>
        <v>0</v>
      </c>
      <c r="U172" s="190">
        <f>SUM(COUNTIF(TBAT46NA,{"",2,3,4,5,6,7,8,9,10,11,12,13,14}&amp;$C172)*{1,2,3,4,5,6,7,8,9,10,11,12,13,14})</f>
        <v>0</v>
      </c>
      <c r="V172" s="190">
        <f>SUM(COUNTIF(TBAT378NA,{"",2,3,4,5,6,7,8,9,10,11,12,13,14}&amp;$C172)*{1,2,3,4,5,6,7,8,9,10,11,12,13,14})</f>
        <v>0</v>
      </c>
      <c r="W172" s="225">
        <f t="shared" si="11"/>
        <v>0</v>
      </c>
      <c r="X172" s="191"/>
    </row>
    <row r="173" spans="1:24" hidden="1">
      <c r="A173" s="168" t="str">
        <f>IF(W173=0,"ẩn",MAX($A$5:$A172)+1)</f>
        <v>ẩn</v>
      </c>
      <c r="B173" s="175" t="str">
        <f t="shared" si="13"/>
        <v>Móng cột bê tông ly tâm; MT-5</v>
      </c>
      <c r="C173" s="176" t="s">
        <v>26</v>
      </c>
      <c r="D173" s="176" t="s">
        <v>13</v>
      </c>
      <c r="E173" s="190">
        <f>SUM(COUNTIF(thaydayTA,{"",2,3,4,5,6,7,8,9,10,11,12,13,14}&amp;$C173)*{1,2,3,4,5,6,7,8,9,10,11,12,13,14})</f>
        <v>0</v>
      </c>
      <c r="F173" s="80">
        <f>SUM(COUNTIF(XDMTA5ABDEN39,{"",2,3,4,5,6,7,8,9,10,11,12,13,14}&amp;$C173)*{1,2,3,4,5,6,7,8,9,10,11,12,13,14})</f>
        <v>0</v>
      </c>
      <c r="G173" s="190">
        <f>SUM(COUNTIF(TA15DEN61,{"",2,3,4,5,6,7,8,9,10,11,12,13,14}&amp;$C173)*{1,2,3,4,5,6,7,8,9,10,11,12,13,14})</f>
        <v>0</v>
      </c>
      <c r="H173" s="190"/>
      <c r="I173" s="190"/>
      <c r="J173" s="190">
        <f>SUM(COUNTIF(xencot,{"",2,3,4,5,6,7,8,9,10,11,12,13,14}&amp;$C173)*{1,2,3,4,5,6,7,8,9,10,11,12,13,14})</f>
        <v>0</v>
      </c>
      <c r="K173" s="190">
        <f>SUM(COUNTIF(TBAT51NA,{"",2,3,4,5,6,7,8,9,10,11,12,13,14}&amp;$C173)*{1,2,3,4,5,6,7,8,9,10,11,12,13,14})</f>
        <v>0</v>
      </c>
      <c r="L173" s="190"/>
      <c r="M173" s="190">
        <f>SUM(COUNTIF(TBAT218NA,{"",2,3,4,5,6,7,8,9,10,11,12,13,14}&amp;$C173)*{1,2,3,4,5,6,7,8,9,10,11,12,13,14})</f>
        <v>0</v>
      </c>
      <c r="N173" s="190">
        <f>SUM(COUNTIF(TBAT22NA,{"",2,3,4,5,6,7,8,9,10,11,12,13,14}&amp;$C173)*{1,2,3,4,5,6,7,8,9,10,11,12,13,14})</f>
        <v>0</v>
      </c>
      <c r="O173" s="190">
        <f>SUM(COUNTIF(TBAT24NA,{"",2,3,4,5,6,7,8,9,10,11,12,13,14}&amp;$C173)*{1,2,3,4,5,6,7,8,9,10,11,12,13,14})</f>
        <v>0</v>
      </c>
      <c r="P173" s="190">
        <f>SUM(COUNTIF(TBAT9NA,{"",2,3,4,5,6,7,8,9,10,11,12,13,14}&amp;$C173)*{1,2,3,4,5,6,7,8,9,10,11,12,13,14})</f>
        <v>0</v>
      </c>
      <c r="Q173" s="190">
        <f>SUM(COUNTIF(TBAT60NA,{"",2,3,4,5,6,7,8,9,10,11,12,13,14}&amp;$C173)*{1,2,3,4,5,6,7,8,9,10,11,12,13,14})</f>
        <v>0</v>
      </c>
      <c r="R173" s="190">
        <f>SUM(COUNTIF(TBAT164NA,{"",2,3,4,5,6,7,8,9,10,11,12,13,14}&amp;$C173)*{1,2,3,4,5,6,7,8,9,10,11,12,13,14})</f>
        <v>0</v>
      </c>
      <c r="S173" s="190">
        <f>SUM(COUNTIF(TBAT52NA,{"",2,3,4,5,6,7,8,9,10,11,12,13,14}&amp;$C173)*{1,2,3,4,5,6,7,8,9,10,11,12,13,14})</f>
        <v>0</v>
      </c>
      <c r="T173" s="190">
        <f>SUM(COUNTIF(TBAT301NA,{"",2,3,4,5,6,7,8,9,10,11,12,13,14}&amp;$C173)*{1,2,3,4,5,6,7,8,9,10,11,12,13,14})</f>
        <v>0</v>
      </c>
      <c r="U173" s="190">
        <f>SUM(COUNTIF(TBAT46NA,{"",2,3,4,5,6,7,8,9,10,11,12,13,14}&amp;$C173)*{1,2,3,4,5,6,7,8,9,10,11,12,13,14})</f>
        <v>0</v>
      </c>
      <c r="V173" s="190">
        <f>SUM(COUNTIF(TBAT378NA,{"",2,3,4,5,6,7,8,9,10,11,12,13,14}&amp;$C173)*{1,2,3,4,5,6,7,8,9,10,11,12,13,14})</f>
        <v>0</v>
      </c>
      <c r="W173" s="225">
        <f t="shared" si="11"/>
        <v>0</v>
      </c>
      <c r="X173" s="191"/>
    </row>
    <row r="174" spans="1:24" hidden="1">
      <c r="A174" s="168" t="str">
        <f>IF(W174=0,"ẩn",MAX($A$5:$A173)+1)</f>
        <v>ẩn</v>
      </c>
      <c r="B174" s="175" t="str">
        <f t="shared" si="13"/>
        <v>Móng cột bê tông ly tâm; MT-6(16)</v>
      </c>
      <c r="C174" s="176" t="s">
        <v>542</v>
      </c>
      <c r="D174" s="176" t="s">
        <v>13</v>
      </c>
      <c r="E174" s="190">
        <f>SUM(COUNTIF(thaydayTA,{"",2,3,4,5,6,7,8,9,10,11,12,13,14}&amp;$C174)*{1,2,3,4,5,6,7,8,9,10,11,12,13,14})</f>
        <v>0</v>
      </c>
      <c r="F174" s="80">
        <f>SUM(COUNTIF(XDMTA5ABDEN39,{"",2,3,4,5,6,7,8,9,10,11,12,13,14}&amp;$C174)*{1,2,3,4,5,6,7,8,9,10,11,12,13,14})</f>
        <v>0</v>
      </c>
      <c r="G174" s="190">
        <f>SUM(COUNTIF(TA15DEN61,{"",2,3,4,5,6,7,8,9,10,11,12,13,14}&amp;$C174)*{1,2,3,4,5,6,7,8,9,10,11,12,13,14})</f>
        <v>0</v>
      </c>
      <c r="H174" s="190"/>
      <c r="I174" s="190"/>
      <c r="J174" s="190">
        <f>SUM(COUNTIF(xencot,{"",2,3,4,5,6,7,8,9,10,11,12,13,14}&amp;$C174)*{1,2,3,4,5,6,7,8,9,10,11,12,13,14})</f>
        <v>0</v>
      </c>
      <c r="K174" s="190">
        <f>SUM(COUNTIF(TBAT51NA,{"",2,3,4,5,6,7,8,9,10,11,12,13,14}&amp;$C174)*{1,2,3,4,5,6,7,8,9,10,11,12,13,14})</f>
        <v>0</v>
      </c>
      <c r="L174" s="190"/>
      <c r="M174" s="190">
        <f>SUM(COUNTIF(TBAT218NA,{"",2,3,4,5,6,7,8,9,10,11,12,13,14}&amp;$C174)*{1,2,3,4,5,6,7,8,9,10,11,12,13,14})</f>
        <v>0</v>
      </c>
      <c r="N174" s="190">
        <f>SUM(COUNTIF(TBAT22NA,{"",2,3,4,5,6,7,8,9,10,11,12,13,14}&amp;$C174)*{1,2,3,4,5,6,7,8,9,10,11,12,13,14})</f>
        <v>0</v>
      </c>
      <c r="O174" s="190">
        <f>SUM(COUNTIF(TBAT24NA,{"",2,3,4,5,6,7,8,9,10,11,12,13,14}&amp;$C174)*{1,2,3,4,5,6,7,8,9,10,11,12,13,14})</f>
        <v>0</v>
      </c>
      <c r="P174" s="190">
        <f>SUM(COUNTIF(TBAT9NA,{"",2,3,4,5,6,7,8,9,10,11,12,13,14}&amp;$C174)*{1,2,3,4,5,6,7,8,9,10,11,12,13,14})</f>
        <v>0</v>
      </c>
      <c r="Q174" s="190">
        <f>SUM(COUNTIF(TBAT60NA,{"",2,3,4,5,6,7,8,9,10,11,12,13,14}&amp;$C174)*{1,2,3,4,5,6,7,8,9,10,11,12,13,14})</f>
        <v>0</v>
      </c>
      <c r="R174" s="190">
        <f>SUM(COUNTIF(TBAT164NA,{"",2,3,4,5,6,7,8,9,10,11,12,13,14}&amp;$C174)*{1,2,3,4,5,6,7,8,9,10,11,12,13,14})</f>
        <v>0</v>
      </c>
      <c r="S174" s="190">
        <f>SUM(COUNTIF(TBAT52NA,{"",2,3,4,5,6,7,8,9,10,11,12,13,14}&amp;$C174)*{1,2,3,4,5,6,7,8,9,10,11,12,13,14})</f>
        <v>0</v>
      </c>
      <c r="T174" s="190">
        <f>SUM(COUNTIF(TBAT301NA,{"",2,3,4,5,6,7,8,9,10,11,12,13,14}&amp;$C174)*{1,2,3,4,5,6,7,8,9,10,11,12,13,14})</f>
        <v>0</v>
      </c>
      <c r="U174" s="190">
        <f>SUM(COUNTIF(TBAT46NA,{"",2,3,4,5,6,7,8,9,10,11,12,13,14}&amp;$C174)*{1,2,3,4,5,6,7,8,9,10,11,12,13,14})</f>
        <v>0</v>
      </c>
      <c r="V174" s="190">
        <f>SUM(COUNTIF(TBAT378NA,{"",2,3,4,5,6,7,8,9,10,11,12,13,14}&amp;$C174)*{1,2,3,4,5,6,7,8,9,10,11,12,13,14})</f>
        <v>0</v>
      </c>
      <c r="W174" s="225">
        <f t="shared" si="11"/>
        <v>0</v>
      </c>
      <c r="X174" s="191"/>
    </row>
    <row r="175" spans="1:24" hidden="1">
      <c r="A175" s="168" t="str">
        <f>IF(W175=0,"ẩn",MAX($A$5:$A174)+1)</f>
        <v>ẩn</v>
      </c>
      <c r="B175" s="175" t="str">
        <f t="shared" si="13"/>
        <v>Móng cột bê tông ly tâm; MT-6</v>
      </c>
      <c r="C175" s="176" t="s">
        <v>27</v>
      </c>
      <c r="D175" s="176" t="s">
        <v>13</v>
      </c>
      <c r="E175" s="190">
        <f>SUM(COUNTIF(thaydayTA,{"",2,3,4,5,6,7,8,9,10,11,12,13,14}&amp;$C175)*{1,2,3,4,5,6,7,8,9,10,11,12,13,14})</f>
        <v>0</v>
      </c>
      <c r="F175" s="80">
        <f>SUM(COUNTIF(XDMTA5ABDEN39,{"",2,3,4,5,6,7,8,9,10,11,12,13,14}&amp;$C175)*{1,2,3,4,5,6,7,8,9,10,11,12,13,14})</f>
        <v>0</v>
      </c>
      <c r="G175" s="190">
        <f>SUM(COUNTIF(TA15DEN61,{"",2,3,4,5,6,7,8,9,10,11,12,13,14}&amp;$C175)*{1,2,3,4,5,6,7,8,9,10,11,12,13,14})</f>
        <v>0</v>
      </c>
      <c r="H175" s="190"/>
      <c r="I175" s="190"/>
      <c r="J175" s="190">
        <f>SUM(COUNTIF(xencot,{"",2,3,4,5,6,7,8,9,10,11,12,13,14}&amp;$C175)*{1,2,3,4,5,6,7,8,9,10,11,12,13,14})</f>
        <v>0</v>
      </c>
      <c r="K175" s="190">
        <f>SUM(COUNTIF(TBAT51NA,{"",2,3,4,5,6,7,8,9,10,11,12,13,14}&amp;$C175)*{1,2,3,4,5,6,7,8,9,10,11,12,13,14})</f>
        <v>0</v>
      </c>
      <c r="L175" s="190"/>
      <c r="M175" s="190">
        <f>SUM(COUNTIF(TBAT218NA,{"",2,3,4,5,6,7,8,9,10,11,12,13,14}&amp;$C175)*{1,2,3,4,5,6,7,8,9,10,11,12,13,14})</f>
        <v>0</v>
      </c>
      <c r="N175" s="190">
        <f>SUM(COUNTIF(TBAT22NA,{"",2,3,4,5,6,7,8,9,10,11,12,13,14}&amp;$C175)*{1,2,3,4,5,6,7,8,9,10,11,12,13,14})</f>
        <v>0</v>
      </c>
      <c r="O175" s="190">
        <f>SUM(COUNTIF(TBAT24NA,{"",2,3,4,5,6,7,8,9,10,11,12,13,14}&amp;$C175)*{1,2,3,4,5,6,7,8,9,10,11,12,13,14})</f>
        <v>0</v>
      </c>
      <c r="P175" s="190">
        <f>SUM(COUNTIF(TBAT9NA,{"",2,3,4,5,6,7,8,9,10,11,12,13,14}&amp;$C175)*{1,2,3,4,5,6,7,8,9,10,11,12,13,14})</f>
        <v>0</v>
      </c>
      <c r="Q175" s="190">
        <f>SUM(COUNTIF(TBAT60NA,{"",2,3,4,5,6,7,8,9,10,11,12,13,14}&amp;$C175)*{1,2,3,4,5,6,7,8,9,10,11,12,13,14})</f>
        <v>0</v>
      </c>
      <c r="R175" s="190">
        <f>SUM(COUNTIF(TBAT164NA,{"",2,3,4,5,6,7,8,9,10,11,12,13,14}&amp;$C175)*{1,2,3,4,5,6,7,8,9,10,11,12,13,14})</f>
        <v>0</v>
      </c>
      <c r="S175" s="190">
        <f>SUM(COUNTIF(TBAT52NA,{"",2,3,4,5,6,7,8,9,10,11,12,13,14}&amp;$C175)*{1,2,3,4,5,6,7,8,9,10,11,12,13,14})</f>
        <v>0</v>
      </c>
      <c r="T175" s="190">
        <f>SUM(COUNTIF(TBAT301NA,{"",2,3,4,5,6,7,8,9,10,11,12,13,14}&amp;$C175)*{1,2,3,4,5,6,7,8,9,10,11,12,13,14})</f>
        <v>0</v>
      </c>
      <c r="U175" s="190">
        <f>SUM(COUNTIF(TBAT46NA,{"",2,3,4,5,6,7,8,9,10,11,12,13,14}&amp;$C175)*{1,2,3,4,5,6,7,8,9,10,11,12,13,14})</f>
        <v>0</v>
      </c>
      <c r="V175" s="190">
        <f>SUM(COUNTIF(TBAT378NA,{"",2,3,4,5,6,7,8,9,10,11,12,13,14}&amp;$C175)*{1,2,3,4,5,6,7,8,9,10,11,12,13,14})</f>
        <v>0</v>
      </c>
      <c r="W175" s="225">
        <f t="shared" si="11"/>
        <v>0</v>
      </c>
      <c r="X175" s="191"/>
    </row>
    <row r="176" spans="1:24" hidden="1">
      <c r="A176" s="168" t="str">
        <f>IF(W176=0,"ẩn",MAX($A$5:$A175)+1)</f>
        <v>ẩn</v>
      </c>
      <c r="B176" s="175" t="str">
        <f t="shared" si="13"/>
        <v>Móng cột bê tông ly tâm; MTĐ-1</v>
      </c>
      <c r="C176" s="176" t="s">
        <v>28</v>
      </c>
      <c r="D176" s="176" t="s">
        <v>13</v>
      </c>
      <c r="E176" s="190">
        <f>SUM(COUNTIF(thaydayTA,{"",2,3,4,5,6,7,8,9,10,11,12,13,14}&amp;$C176)*{1,2,3,4,5,6,7,8,9,10,11,12,13,14})</f>
        <v>0</v>
      </c>
      <c r="F176" s="80">
        <f>SUM(COUNTIF(XDMTA5ABDEN39,{"",2,3,4,5,6,7,8,9,10,11,12,13,14}&amp;$C176)*{1,2,3,4,5,6,7,8,9,10,11,12,13,14})</f>
        <v>0</v>
      </c>
      <c r="G176" s="190">
        <f>SUM(COUNTIF(TA15DEN61,{"",2,3,4,5,6,7,8,9,10,11,12,13,14}&amp;$C176)*{1,2,3,4,5,6,7,8,9,10,11,12,13,14})</f>
        <v>0</v>
      </c>
      <c r="H176" s="190"/>
      <c r="I176" s="190"/>
      <c r="J176" s="190">
        <f>SUM(COUNTIF(xencot,{"",2,3,4,5,6,7,8,9,10,11,12,13,14}&amp;$C176)*{1,2,3,4,5,6,7,8,9,10,11,12,13,14})</f>
        <v>0</v>
      </c>
      <c r="K176" s="190">
        <f>SUM(COUNTIF(TBAT51NA,{"",2,3,4,5,6,7,8,9,10,11,12,13,14}&amp;$C176)*{1,2,3,4,5,6,7,8,9,10,11,12,13,14})</f>
        <v>0</v>
      </c>
      <c r="L176" s="190"/>
      <c r="M176" s="190">
        <f>SUM(COUNTIF(TBAT218NA,{"",2,3,4,5,6,7,8,9,10,11,12,13,14}&amp;$C176)*{1,2,3,4,5,6,7,8,9,10,11,12,13,14})</f>
        <v>0</v>
      </c>
      <c r="N176" s="190">
        <f>SUM(COUNTIF(TBAT22NA,{"",2,3,4,5,6,7,8,9,10,11,12,13,14}&amp;$C176)*{1,2,3,4,5,6,7,8,9,10,11,12,13,14})</f>
        <v>0</v>
      </c>
      <c r="O176" s="190">
        <f>SUM(COUNTIF(TBAT24NA,{"",2,3,4,5,6,7,8,9,10,11,12,13,14}&amp;$C176)*{1,2,3,4,5,6,7,8,9,10,11,12,13,14})</f>
        <v>0</v>
      </c>
      <c r="P176" s="190">
        <f>SUM(COUNTIF(TBAT9NA,{"",2,3,4,5,6,7,8,9,10,11,12,13,14}&amp;$C176)*{1,2,3,4,5,6,7,8,9,10,11,12,13,14})</f>
        <v>0</v>
      </c>
      <c r="Q176" s="190">
        <f>SUM(COUNTIF(TBAT60NA,{"",2,3,4,5,6,7,8,9,10,11,12,13,14}&amp;$C176)*{1,2,3,4,5,6,7,8,9,10,11,12,13,14})</f>
        <v>0</v>
      </c>
      <c r="R176" s="190">
        <f>SUM(COUNTIF(TBAT164NA,{"",2,3,4,5,6,7,8,9,10,11,12,13,14}&amp;$C176)*{1,2,3,4,5,6,7,8,9,10,11,12,13,14})</f>
        <v>0</v>
      </c>
      <c r="S176" s="190">
        <f>SUM(COUNTIF(TBAT52NA,{"",2,3,4,5,6,7,8,9,10,11,12,13,14}&amp;$C176)*{1,2,3,4,5,6,7,8,9,10,11,12,13,14})</f>
        <v>0</v>
      </c>
      <c r="T176" s="190">
        <f>SUM(COUNTIF(TBAT301NA,{"",2,3,4,5,6,7,8,9,10,11,12,13,14}&amp;$C176)*{1,2,3,4,5,6,7,8,9,10,11,12,13,14})</f>
        <v>0</v>
      </c>
      <c r="U176" s="190">
        <f>SUM(COUNTIF(TBAT46NA,{"",2,3,4,5,6,7,8,9,10,11,12,13,14}&amp;$C176)*{1,2,3,4,5,6,7,8,9,10,11,12,13,14})</f>
        <v>0</v>
      </c>
      <c r="V176" s="190">
        <f>SUM(COUNTIF(TBAT378NA,{"",2,3,4,5,6,7,8,9,10,11,12,13,14}&amp;$C176)*{1,2,3,4,5,6,7,8,9,10,11,12,13,14})</f>
        <v>0</v>
      </c>
      <c r="W176" s="225">
        <f t="shared" si="11"/>
        <v>0</v>
      </c>
      <c r="X176" s="191"/>
    </row>
    <row r="177" spans="1:24" hidden="1">
      <c r="A177" s="168" t="str">
        <f>IF(W177=0,"ẩn",MAX($A$5:$A176)+1)</f>
        <v>ẩn</v>
      </c>
      <c r="B177" s="175" t="str">
        <f t="shared" si="13"/>
        <v>Móng cột bê tông ly tâm; MTĐ-2</v>
      </c>
      <c r="C177" s="176" t="s">
        <v>30</v>
      </c>
      <c r="D177" s="176" t="s">
        <v>13</v>
      </c>
      <c r="E177" s="190">
        <f>SUM(COUNTIF(thaydayTA,{"",2,3,4,5,6,7,8,9,10,11,12,13,14}&amp;$C177)*{1,2,3,4,5,6,7,8,9,10,11,12,13,14})</f>
        <v>0</v>
      </c>
      <c r="F177" s="80">
        <f>SUM(COUNTIF(XDMTA5ABDEN39,{"",2,3,4,5,6,7,8,9,10,11,12,13,14}&amp;$C177)*{1,2,3,4,5,6,7,8,9,10,11,12,13,14})</f>
        <v>0</v>
      </c>
      <c r="G177" s="190">
        <f>SUM(COUNTIF(TA15DEN61,{"",2,3,4,5,6,7,8,9,10,11,12,13,14}&amp;$C177)*{1,2,3,4,5,6,7,8,9,10,11,12,13,14})</f>
        <v>0</v>
      </c>
      <c r="H177" s="190"/>
      <c r="I177" s="190"/>
      <c r="J177" s="190">
        <f>SUM(COUNTIF(xencot,{"",2,3,4,5,6,7,8,9,10,11,12,13,14}&amp;$C177)*{1,2,3,4,5,6,7,8,9,10,11,12,13,14})</f>
        <v>0</v>
      </c>
      <c r="K177" s="190">
        <f>SUM(COUNTIF(TBAT51NA,{"",2,3,4,5,6,7,8,9,10,11,12,13,14}&amp;$C177)*{1,2,3,4,5,6,7,8,9,10,11,12,13,14})</f>
        <v>0</v>
      </c>
      <c r="L177" s="190"/>
      <c r="M177" s="190">
        <f>SUM(COUNTIF(TBAT218NA,{"",2,3,4,5,6,7,8,9,10,11,12,13,14}&amp;$C177)*{1,2,3,4,5,6,7,8,9,10,11,12,13,14})</f>
        <v>0</v>
      </c>
      <c r="N177" s="190">
        <f>SUM(COUNTIF(TBAT22NA,{"",2,3,4,5,6,7,8,9,10,11,12,13,14}&amp;$C177)*{1,2,3,4,5,6,7,8,9,10,11,12,13,14})</f>
        <v>0</v>
      </c>
      <c r="O177" s="190">
        <f>SUM(COUNTIF(TBAT24NA,{"",2,3,4,5,6,7,8,9,10,11,12,13,14}&amp;$C177)*{1,2,3,4,5,6,7,8,9,10,11,12,13,14})</f>
        <v>0</v>
      </c>
      <c r="P177" s="190">
        <f>SUM(COUNTIF(TBAT9NA,{"",2,3,4,5,6,7,8,9,10,11,12,13,14}&amp;$C177)*{1,2,3,4,5,6,7,8,9,10,11,12,13,14})</f>
        <v>0</v>
      </c>
      <c r="Q177" s="190">
        <f>SUM(COUNTIF(TBAT60NA,{"",2,3,4,5,6,7,8,9,10,11,12,13,14}&amp;$C177)*{1,2,3,4,5,6,7,8,9,10,11,12,13,14})</f>
        <v>0</v>
      </c>
      <c r="R177" s="190">
        <f>SUM(COUNTIF(TBAT164NA,{"",2,3,4,5,6,7,8,9,10,11,12,13,14}&amp;$C177)*{1,2,3,4,5,6,7,8,9,10,11,12,13,14})</f>
        <v>0</v>
      </c>
      <c r="S177" s="190">
        <f>SUM(COUNTIF(TBAT52NA,{"",2,3,4,5,6,7,8,9,10,11,12,13,14}&amp;$C177)*{1,2,3,4,5,6,7,8,9,10,11,12,13,14})</f>
        <v>0</v>
      </c>
      <c r="T177" s="190">
        <f>SUM(COUNTIF(TBAT301NA,{"",2,3,4,5,6,7,8,9,10,11,12,13,14}&amp;$C177)*{1,2,3,4,5,6,7,8,9,10,11,12,13,14})</f>
        <v>0</v>
      </c>
      <c r="U177" s="190">
        <f>SUM(COUNTIF(TBAT46NA,{"",2,3,4,5,6,7,8,9,10,11,12,13,14}&amp;$C177)*{1,2,3,4,5,6,7,8,9,10,11,12,13,14})</f>
        <v>0</v>
      </c>
      <c r="V177" s="190">
        <f>SUM(COUNTIF(TBAT378NA,{"",2,3,4,5,6,7,8,9,10,11,12,13,14}&amp;$C177)*{1,2,3,4,5,6,7,8,9,10,11,12,13,14})</f>
        <v>0</v>
      </c>
      <c r="W177" s="225">
        <f t="shared" si="11"/>
        <v>0</v>
      </c>
      <c r="X177" s="191"/>
    </row>
    <row r="178" spans="1:24">
      <c r="A178" s="168">
        <f>IF(W178=0,"ẩn",MAX($A$5:$A177)+1)</f>
        <v>33</v>
      </c>
      <c r="B178" s="175" t="str">
        <f t="shared" si="13"/>
        <v>Móng cột bê tông ly tâm; MG-3(12)</v>
      </c>
      <c r="C178" s="176" t="s">
        <v>121</v>
      </c>
      <c r="D178" s="176" t="s">
        <v>13</v>
      </c>
      <c r="E178" s="80">
        <f>SUM(COUNTIF(thaydayTA,{"",2,3,4,5,6,7,8,9,10,11,12,13,14}&amp;$C178)*{1,2,3,4,5,6,7,8,9,10,11,12,13,14})</f>
        <v>0</v>
      </c>
      <c r="F178" s="80">
        <f>SUM(COUNTIF(XDMTA5ABDEN39,{"",2,3,4,5,6,7,8,9,10,11,12,13,14}&amp;$C178)*{1,2,3,4,5,6,7,8,9,10,11,12,13,14})</f>
        <v>0</v>
      </c>
      <c r="G178" s="80">
        <f>SUM(COUNTIF(TA15DEN61,{"",2,3,4,5,6,7,8,9,10,11,12,13,14}&amp;$C178)*{1,2,3,4,5,6,7,8,9,10,11,12,13,14})</f>
        <v>0</v>
      </c>
      <c r="H178" s="80"/>
      <c r="I178" s="80"/>
      <c r="J178" s="80">
        <f>SUM(COUNTIF(xencot,{"",2,3,4,5,6,7,8,9,10,11,12,13,14}&amp;$C178)*{1,2,3,4,5,6,7,8,9,10,11,12,13,14})</f>
        <v>0</v>
      </c>
      <c r="K178" s="80">
        <f>SUM(COUNTIF(TBAT51NA,{"",2,3,4,5,6,7,8,9,10,11,12,13,14}&amp;$C178)*{1,2,3,4,5,6,7,8,9,10,11,12,13,14})</f>
        <v>0</v>
      </c>
      <c r="L178" s="80"/>
      <c r="M178" s="80">
        <f>SUM(COUNTIF(TBAT218NA,{"",2,3,4,5,6,7,8,9,10,11,12,13,14}&amp;$C178)*{1,2,3,4,5,6,7,8,9,10,11,12,13,14})</f>
        <v>2</v>
      </c>
      <c r="N178" s="80">
        <f>SUM(COUNTIF(TBAT22NA,{"",2,3,4,5,6,7,8,9,10,11,12,13,14}&amp;$C178)*{1,2,3,4,5,6,7,8,9,10,11,12,13,14})</f>
        <v>2</v>
      </c>
      <c r="O178" s="80">
        <f>SUM(COUNTIF(TBAT24NA,{"",2,3,4,5,6,7,8,9,10,11,12,13,14}&amp;$C178)*{1,2,3,4,5,6,7,8,9,10,11,12,13,14})</f>
        <v>5</v>
      </c>
      <c r="P178" s="80">
        <f>SUM(COUNTIF(TBAT9NA,{"",2,3,4,5,6,7,8,9,10,11,12,13,14}&amp;$C178)*{1,2,3,4,5,6,7,8,9,10,11,12,13,14})</f>
        <v>8</v>
      </c>
      <c r="Q178" s="80">
        <f>SUM(COUNTIF(TBAT60NA,{"",2,3,4,5,6,7,8,9,10,11,12,13,14}&amp;$C178)*{1,2,3,4,5,6,7,8,9,10,11,12,13,14})</f>
        <v>2</v>
      </c>
      <c r="R178" s="80">
        <f>SUM(COUNTIF(TBAT164NA,{"",2,3,4,5,6,7,8,9,10,11,12,13,14}&amp;$C178)*{1,2,3,4,5,6,7,8,9,10,11,12,13,14})</f>
        <v>5</v>
      </c>
      <c r="S178" s="80">
        <f>SUM(COUNTIF(TBAT52NA,{"",2,3,4,5,6,7,8,9,10,11,12,13,14}&amp;$C178)*{1,2,3,4,5,6,7,8,9,10,11,12,13,14})</f>
        <v>4</v>
      </c>
      <c r="T178" s="80">
        <f>SUM(COUNTIF(TBAT301NA,{"",2,3,4,5,6,7,8,9,10,11,12,13,14}&amp;$C178)*{1,2,3,4,5,6,7,8,9,10,11,12,13,14})</f>
        <v>2</v>
      </c>
      <c r="U178" s="80">
        <f>SUM(COUNTIF(TBAT46NA,{"",2,3,4,5,6,7,8,9,10,11,12,13,14}&amp;$C178)*{1,2,3,4,5,6,7,8,9,10,11,12,13,14})</f>
        <v>4</v>
      </c>
      <c r="V178" s="80">
        <f>SUM(COUNTIF(TBAT378NA,{"",2,3,4,5,6,7,8,9,10,11,12,13,14}&amp;$C178)*{1,2,3,4,5,6,7,8,9,10,11,12,13,14})</f>
        <v>0</v>
      </c>
      <c r="W178" s="171">
        <f t="shared" si="11"/>
        <v>34</v>
      </c>
      <c r="X178" s="582"/>
    </row>
    <row r="179" spans="1:24">
      <c r="A179" s="168">
        <f>IF(W179=0,"ẩn",MAX($A$5:$A178)+1)</f>
        <v>34</v>
      </c>
      <c r="B179" s="175" t="str">
        <f t="shared" si="13"/>
        <v>Móng cột bê tông ly tâm; MG-3(14)</v>
      </c>
      <c r="C179" s="176" t="s">
        <v>122</v>
      </c>
      <c r="D179" s="176" t="s">
        <v>13</v>
      </c>
      <c r="E179" s="80">
        <f>SUM(COUNTIF(thaydayTA,{"",2,3,4,5,6,7,8,9,10,11,12,13,14}&amp;$C179)*{1,2,3,4,5,6,7,8,9,10,11,12,13,14})</f>
        <v>0</v>
      </c>
      <c r="F179" s="80">
        <f>SUM(COUNTIF(XDMTA5ABDEN39,{"",2,3,4,5,6,7,8,9,10,11,12,13,14}&amp;$C179)*{1,2,3,4,5,6,7,8,9,10,11,12,13,14})</f>
        <v>4</v>
      </c>
      <c r="G179" s="80">
        <f>SUM(COUNTIF(TA15DEN61,{"",2,3,4,5,6,7,8,9,10,11,12,13,14}&amp;$C179)*{1,2,3,4,5,6,7,8,9,10,11,12,13,14})</f>
        <v>3</v>
      </c>
      <c r="H179" s="80"/>
      <c r="I179" s="80"/>
      <c r="J179" s="80">
        <f>SUM(COUNTIF(xencot,{"",2,3,4,5,6,7,8,9,10,11,12,13,14}&amp;$C179)*{1,2,3,4,5,6,7,8,9,10,11,12,13,14})</f>
        <v>0</v>
      </c>
      <c r="K179" s="80">
        <f>SUM(COUNTIF(TBAT51NA,{"",2,3,4,5,6,7,8,9,10,11,12,13,14}&amp;$C179)*{1,2,3,4,5,6,7,8,9,10,11,12,13,14})</f>
        <v>4</v>
      </c>
      <c r="L179" s="80"/>
      <c r="M179" s="80">
        <f>SUM(COUNTIF(TBAT218NA,{"",2,3,4,5,6,7,8,9,10,11,12,13,14}&amp;$C179)*{1,2,3,4,5,6,7,8,9,10,11,12,13,14})</f>
        <v>0</v>
      </c>
      <c r="N179" s="80">
        <f>SUM(COUNTIF(TBAT22NA,{"",2,3,4,5,6,7,8,9,10,11,12,13,14}&amp;$C179)*{1,2,3,4,5,6,7,8,9,10,11,12,13,14})</f>
        <v>0</v>
      </c>
      <c r="O179" s="80">
        <f>SUM(COUNTIF(TBAT24NA,{"",2,3,4,5,6,7,8,9,10,11,12,13,14}&amp;$C179)*{1,2,3,4,5,6,7,8,9,10,11,12,13,14})</f>
        <v>0</v>
      </c>
      <c r="P179" s="80">
        <f>SUM(COUNTIF(TBAT9NA,{"",2,3,4,5,6,7,8,9,10,11,12,13,14}&amp;$C179)*{1,2,3,4,5,6,7,8,9,10,11,12,13,14})</f>
        <v>0</v>
      </c>
      <c r="Q179" s="80">
        <f>SUM(COUNTIF(TBAT60NA,{"",2,3,4,5,6,7,8,9,10,11,12,13,14}&amp;$C179)*{1,2,3,4,5,6,7,8,9,10,11,12,13,14})</f>
        <v>0</v>
      </c>
      <c r="R179" s="80">
        <f>SUM(COUNTIF(TBAT164NA,{"",2,3,4,5,6,7,8,9,10,11,12,13,14}&amp;$C179)*{1,2,3,4,5,6,7,8,9,10,11,12,13,14})</f>
        <v>0</v>
      </c>
      <c r="S179" s="80">
        <f>SUM(COUNTIF(TBAT52NA,{"",2,3,4,5,6,7,8,9,10,11,12,13,14}&amp;$C179)*{1,2,3,4,5,6,7,8,9,10,11,12,13,14})</f>
        <v>0</v>
      </c>
      <c r="T179" s="80">
        <f>SUM(COUNTIF(TBAT301NA,{"",2,3,4,5,6,7,8,9,10,11,12,13,14}&amp;$C179)*{1,2,3,4,5,6,7,8,9,10,11,12,13,14})</f>
        <v>0</v>
      </c>
      <c r="U179" s="80">
        <f>SUM(COUNTIF(TBAT46NA,{"",2,3,4,5,6,7,8,9,10,11,12,13,14}&amp;$C179)*{1,2,3,4,5,6,7,8,9,10,11,12,13,14})</f>
        <v>0</v>
      </c>
      <c r="V179" s="80">
        <f>SUM(COUNTIF(TBAT378NA,{"",2,3,4,5,6,7,8,9,10,11,12,13,14}&amp;$C179)*{1,2,3,4,5,6,7,8,9,10,11,12,13,14})</f>
        <v>6</v>
      </c>
      <c r="W179" s="171">
        <f t="shared" si="11"/>
        <v>17</v>
      </c>
      <c r="X179" s="582"/>
    </row>
    <row r="180" spans="1:24" s="192" customFormat="1" ht="13.8" hidden="1">
      <c r="A180" s="168" t="str">
        <f>IF(W180=0,"ẩn",MAX($A$5:$A179)+1)</f>
        <v>ẩn</v>
      </c>
      <c r="B180" s="175" t="str">
        <f>+B178&amp;"-thi công thủ công"</f>
        <v>Móng cột bê tông ly tâm; MG-3(12)-thi công thủ công</v>
      </c>
      <c r="C180" s="176" t="str">
        <f>+C178&amp;"-TC"</f>
        <v>MG-3(12)-TC</v>
      </c>
      <c r="D180" s="176" t="s">
        <v>13</v>
      </c>
      <c r="E180" s="190">
        <f>SUM(COUNTIF(thaydayTA,{"",2,3,4,5,6,7,8,9,10,11,12,13,14}&amp;$C180)*{1,2,3,4,5,6,7,8,9,10,11,12,13,14})</f>
        <v>0</v>
      </c>
      <c r="F180" s="80">
        <f>SUM(COUNTIF(XDMTA5ABDEN39,{"",2,3,4,5,6,7,8,9,10,11,12,13,14}&amp;$C180)*{1,2,3,4,5,6,7,8,9,10,11,12,13,14})</f>
        <v>0</v>
      </c>
      <c r="G180" s="190">
        <f>SUM(COUNTIF(TA15DEN61,{"",2,3,4,5,6,7,8,9,10,11,12,13,14}&amp;$C180)*{1,2,3,4,5,6,7,8,9,10,11,12,13,14})</f>
        <v>0</v>
      </c>
      <c r="H180" s="190"/>
      <c r="I180" s="190"/>
      <c r="J180" s="190">
        <f>SUM(COUNTIF(xencot,{"",2,3,4,5,6,7,8,9,10,11,12,13,14}&amp;$C180)*{1,2,3,4,5,6,7,8,9,10,11,12,13,14})</f>
        <v>0</v>
      </c>
      <c r="K180" s="190">
        <f>SUM(COUNTIF(TBAT51NA,{"",2,3,4,5,6,7,8,9,10,11,12,13,14}&amp;$C180)*{1,2,3,4,5,6,7,8,9,10,11,12,13,14})</f>
        <v>0</v>
      </c>
      <c r="L180" s="190"/>
      <c r="M180" s="190">
        <f>SUM(COUNTIF(TBAT218NA,{"",2,3,4,5,6,7,8,9,10,11,12,13,14}&amp;$C180)*{1,2,3,4,5,6,7,8,9,10,11,12,13,14})</f>
        <v>0</v>
      </c>
      <c r="N180" s="190">
        <f>SUM(COUNTIF(TBAT22NA,{"",2,3,4,5,6,7,8,9,10,11,12,13,14}&amp;$C180)*{1,2,3,4,5,6,7,8,9,10,11,12,13,14})</f>
        <v>0</v>
      </c>
      <c r="O180" s="190">
        <f>SUM(COUNTIF(TBAT24NA,{"",2,3,4,5,6,7,8,9,10,11,12,13,14}&amp;$C180)*{1,2,3,4,5,6,7,8,9,10,11,12,13,14})</f>
        <v>0</v>
      </c>
      <c r="P180" s="190">
        <f>SUM(COUNTIF(TBAT9NA,{"",2,3,4,5,6,7,8,9,10,11,12,13,14}&amp;$C180)*{1,2,3,4,5,6,7,8,9,10,11,12,13,14})</f>
        <v>0</v>
      </c>
      <c r="Q180" s="190">
        <f>SUM(COUNTIF(TBAT60NA,{"",2,3,4,5,6,7,8,9,10,11,12,13,14}&amp;$C180)*{1,2,3,4,5,6,7,8,9,10,11,12,13,14})</f>
        <v>0</v>
      </c>
      <c r="R180" s="190">
        <f>SUM(COUNTIF(TBAT164NA,{"",2,3,4,5,6,7,8,9,10,11,12,13,14}&amp;$C180)*{1,2,3,4,5,6,7,8,9,10,11,12,13,14})</f>
        <v>0</v>
      </c>
      <c r="S180" s="190">
        <f>SUM(COUNTIF(TBAT52NA,{"",2,3,4,5,6,7,8,9,10,11,12,13,14}&amp;$C180)*{1,2,3,4,5,6,7,8,9,10,11,12,13,14})</f>
        <v>0</v>
      </c>
      <c r="T180" s="190">
        <f>SUM(COUNTIF(TBAT301NA,{"",2,3,4,5,6,7,8,9,10,11,12,13,14}&amp;$C180)*{1,2,3,4,5,6,7,8,9,10,11,12,13,14})</f>
        <v>0</v>
      </c>
      <c r="U180" s="190">
        <f>SUM(COUNTIF(TBAT46NA,{"",2,3,4,5,6,7,8,9,10,11,12,13,14}&amp;$C180)*{1,2,3,4,5,6,7,8,9,10,11,12,13,14})</f>
        <v>0</v>
      </c>
      <c r="V180" s="190">
        <f>SUM(COUNTIF(TBAT378NA,{"",2,3,4,5,6,7,8,9,10,11,12,13,14}&amp;$C180)*{1,2,3,4,5,6,7,8,9,10,11,12,13,14})</f>
        <v>0</v>
      </c>
      <c r="W180" s="225">
        <f t="shared" si="11"/>
        <v>0</v>
      </c>
      <c r="X180" s="191"/>
    </row>
    <row r="181" spans="1:24" s="192" customFormat="1" ht="13.8" hidden="1">
      <c r="A181" s="168" t="str">
        <f>IF(W181=0,"ẩn",MAX($A$5:$A180)+1)</f>
        <v>ẩn</v>
      </c>
      <c r="B181" s="175" t="str">
        <f>+B179&amp;"-thi công thủ công"</f>
        <v>Móng cột bê tông ly tâm; MG-3(14)-thi công thủ công</v>
      </c>
      <c r="C181" s="176" t="str">
        <f>+C179&amp;"-TC"</f>
        <v>MG-3(14)-TC</v>
      </c>
      <c r="D181" s="176" t="s">
        <v>13</v>
      </c>
      <c r="E181" s="190">
        <f>SUM(COUNTIF(thaydayTA,{"",2,3,4,5,6,7,8,9,10,11,12,13,14}&amp;$C181)*{1,2,3,4,5,6,7,8,9,10,11,12,13,14})</f>
        <v>0</v>
      </c>
      <c r="F181" s="80">
        <f>SUM(COUNTIF(XDMTA5ABDEN39,{"",2,3,4,5,6,7,8,9,10,11,12,13,14}&amp;$C181)*{1,2,3,4,5,6,7,8,9,10,11,12,13,14})</f>
        <v>0</v>
      </c>
      <c r="G181" s="190">
        <f>SUM(COUNTIF(TA15DEN61,{"",2,3,4,5,6,7,8,9,10,11,12,13,14}&amp;$C181)*{1,2,3,4,5,6,7,8,9,10,11,12,13,14})</f>
        <v>0</v>
      </c>
      <c r="H181" s="190"/>
      <c r="I181" s="190"/>
      <c r="J181" s="190">
        <f>SUM(COUNTIF(xencot,{"",2,3,4,5,6,7,8,9,10,11,12,13,14}&amp;$C181)*{1,2,3,4,5,6,7,8,9,10,11,12,13,14})</f>
        <v>0</v>
      </c>
      <c r="K181" s="190">
        <f>SUM(COUNTIF(TBAT51NA,{"",2,3,4,5,6,7,8,9,10,11,12,13,14}&amp;$C181)*{1,2,3,4,5,6,7,8,9,10,11,12,13,14})</f>
        <v>0</v>
      </c>
      <c r="L181" s="190"/>
      <c r="M181" s="190">
        <f>SUM(COUNTIF(TBAT218NA,{"",2,3,4,5,6,7,8,9,10,11,12,13,14}&amp;$C181)*{1,2,3,4,5,6,7,8,9,10,11,12,13,14})</f>
        <v>0</v>
      </c>
      <c r="N181" s="190">
        <f>SUM(COUNTIF(TBAT22NA,{"",2,3,4,5,6,7,8,9,10,11,12,13,14}&amp;$C181)*{1,2,3,4,5,6,7,8,9,10,11,12,13,14})</f>
        <v>0</v>
      </c>
      <c r="O181" s="190">
        <f>SUM(COUNTIF(TBAT24NA,{"",2,3,4,5,6,7,8,9,10,11,12,13,14}&amp;$C181)*{1,2,3,4,5,6,7,8,9,10,11,12,13,14})</f>
        <v>0</v>
      </c>
      <c r="P181" s="190">
        <f>SUM(COUNTIF(TBAT9NA,{"",2,3,4,5,6,7,8,9,10,11,12,13,14}&amp;$C181)*{1,2,3,4,5,6,7,8,9,10,11,12,13,14})</f>
        <v>0</v>
      </c>
      <c r="Q181" s="190">
        <f>SUM(COUNTIF(TBAT60NA,{"",2,3,4,5,6,7,8,9,10,11,12,13,14}&amp;$C181)*{1,2,3,4,5,6,7,8,9,10,11,12,13,14})</f>
        <v>0</v>
      </c>
      <c r="R181" s="190">
        <f>SUM(COUNTIF(TBAT164NA,{"",2,3,4,5,6,7,8,9,10,11,12,13,14}&amp;$C181)*{1,2,3,4,5,6,7,8,9,10,11,12,13,14})</f>
        <v>0</v>
      </c>
      <c r="S181" s="190">
        <f>SUM(COUNTIF(TBAT52NA,{"",2,3,4,5,6,7,8,9,10,11,12,13,14}&amp;$C181)*{1,2,3,4,5,6,7,8,9,10,11,12,13,14})</f>
        <v>0</v>
      </c>
      <c r="T181" s="190">
        <f>SUM(COUNTIF(TBAT301NA,{"",2,3,4,5,6,7,8,9,10,11,12,13,14}&amp;$C181)*{1,2,3,4,5,6,7,8,9,10,11,12,13,14})</f>
        <v>0</v>
      </c>
      <c r="U181" s="190">
        <f>SUM(COUNTIF(TBAT46NA,{"",2,3,4,5,6,7,8,9,10,11,12,13,14}&amp;$C181)*{1,2,3,4,5,6,7,8,9,10,11,12,13,14})</f>
        <v>0</v>
      </c>
      <c r="V181" s="190">
        <f>SUM(COUNTIF(TBAT378NA,{"",2,3,4,5,6,7,8,9,10,11,12,13,14}&amp;$C181)*{1,2,3,4,5,6,7,8,9,10,11,12,13,14})</f>
        <v>0</v>
      </c>
      <c r="W181" s="225">
        <f t="shared" si="11"/>
        <v>0</v>
      </c>
      <c r="X181" s="191"/>
    </row>
    <row r="182" spans="1:24" hidden="1">
      <c r="A182" s="168" t="str">
        <f>IF(W182=0,"ẩn",MAX($A$5:$A181)+1)</f>
        <v>ẩn</v>
      </c>
      <c r="B182" s="175" t="str">
        <f>+"Móng cột bê tông ly tâm; "&amp;C182</f>
        <v>Móng cột bê tông ly tâm; MG-6(16)</v>
      </c>
      <c r="C182" s="176" t="s">
        <v>543</v>
      </c>
      <c r="D182" s="176" t="s">
        <v>13</v>
      </c>
      <c r="E182" s="190">
        <f>SUM(COUNTIF(thaydayTA,{"",2,3,4,5,6,7,8,9,10,11,12,13,14}&amp;$C182)*{1,2,3,4,5,6,7,8,9,10,11,12,13,14})</f>
        <v>0</v>
      </c>
      <c r="F182" s="80">
        <f>SUM(COUNTIF(XDMTA5ABDEN39,{"",2,3,4,5,6,7,8,9,10,11,12,13,14}&amp;$C182)*{1,2,3,4,5,6,7,8,9,10,11,12,13,14})</f>
        <v>0</v>
      </c>
      <c r="G182" s="190">
        <f>SUM(COUNTIF(TA15DEN61,{"",2,3,4,5,6,7,8,9,10,11,12,13,14}&amp;$C182)*{1,2,3,4,5,6,7,8,9,10,11,12,13,14})</f>
        <v>0</v>
      </c>
      <c r="H182" s="190"/>
      <c r="I182" s="190"/>
      <c r="J182" s="190">
        <f>SUM(COUNTIF(xencot,{"",2,3,4,5,6,7,8,9,10,11,12,13,14}&amp;$C182)*{1,2,3,4,5,6,7,8,9,10,11,12,13,14})</f>
        <v>0</v>
      </c>
      <c r="K182" s="190">
        <f>SUM(COUNTIF(TBAT51NA,{"",2,3,4,5,6,7,8,9,10,11,12,13,14}&amp;$C182)*{1,2,3,4,5,6,7,8,9,10,11,12,13,14})</f>
        <v>0</v>
      </c>
      <c r="L182" s="190"/>
      <c r="M182" s="190">
        <f>SUM(COUNTIF(TBAT218NA,{"",2,3,4,5,6,7,8,9,10,11,12,13,14}&amp;$C182)*{1,2,3,4,5,6,7,8,9,10,11,12,13,14})</f>
        <v>0</v>
      </c>
      <c r="N182" s="190">
        <f>SUM(COUNTIF(TBAT22NA,{"",2,3,4,5,6,7,8,9,10,11,12,13,14}&amp;$C182)*{1,2,3,4,5,6,7,8,9,10,11,12,13,14})</f>
        <v>0</v>
      </c>
      <c r="O182" s="190">
        <f>SUM(COUNTIF(TBAT24NA,{"",2,3,4,5,6,7,8,9,10,11,12,13,14}&amp;$C182)*{1,2,3,4,5,6,7,8,9,10,11,12,13,14})</f>
        <v>0</v>
      </c>
      <c r="P182" s="190">
        <f>SUM(COUNTIF(TBAT9NA,{"",2,3,4,5,6,7,8,9,10,11,12,13,14}&amp;$C182)*{1,2,3,4,5,6,7,8,9,10,11,12,13,14})</f>
        <v>0</v>
      </c>
      <c r="Q182" s="190">
        <f>SUM(COUNTIF(TBAT60NA,{"",2,3,4,5,6,7,8,9,10,11,12,13,14}&amp;$C182)*{1,2,3,4,5,6,7,8,9,10,11,12,13,14})</f>
        <v>0</v>
      </c>
      <c r="R182" s="190">
        <f>SUM(COUNTIF(TBAT164NA,{"",2,3,4,5,6,7,8,9,10,11,12,13,14}&amp;$C182)*{1,2,3,4,5,6,7,8,9,10,11,12,13,14})</f>
        <v>0</v>
      </c>
      <c r="S182" s="190">
        <f>SUM(COUNTIF(TBAT52NA,{"",2,3,4,5,6,7,8,9,10,11,12,13,14}&amp;$C182)*{1,2,3,4,5,6,7,8,9,10,11,12,13,14})</f>
        <v>0</v>
      </c>
      <c r="T182" s="190">
        <f>SUM(COUNTIF(TBAT301NA,{"",2,3,4,5,6,7,8,9,10,11,12,13,14}&amp;$C182)*{1,2,3,4,5,6,7,8,9,10,11,12,13,14})</f>
        <v>0</v>
      </c>
      <c r="U182" s="190">
        <f>SUM(COUNTIF(TBAT46NA,{"",2,3,4,5,6,7,8,9,10,11,12,13,14}&amp;$C182)*{1,2,3,4,5,6,7,8,9,10,11,12,13,14})</f>
        <v>0</v>
      </c>
      <c r="V182" s="190">
        <f>SUM(COUNTIF(TBAT378NA,{"",2,3,4,5,6,7,8,9,10,11,12,13,14}&amp;$C182)*{1,2,3,4,5,6,7,8,9,10,11,12,13,14})</f>
        <v>0</v>
      </c>
      <c r="W182" s="225">
        <f t="shared" si="11"/>
        <v>0</v>
      </c>
      <c r="X182" s="191"/>
    </row>
    <row r="183" spans="1:24" hidden="1">
      <c r="A183" s="168" t="str">
        <f>IF(W183=0,"ẩn",MAX($A$5:$A182)+1)</f>
        <v>ẩn</v>
      </c>
      <c r="B183" s="175" t="str">
        <f>+"Móng cột bê tông ly tâm; "&amp;C183</f>
        <v>Móng cột bê tông ly tâm; MG-6</v>
      </c>
      <c r="C183" s="176" t="s">
        <v>544</v>
      </c>
      <c r="D183" s="176" t="s">
        <v>13</v>
      </c>
      <c r="E183" s="190">
        <f>SUM(COUNTIF(thaydayTA,{"",2,3,4,5,6,7,8,9,10,11,12,13,14}&amp;$C183)*{1,2,3,4,5,6,7,8,9,10,11,12,13,14})</f>
        <v>0</v>
      </c>
      <c r="F183" s="80">
        <f>SUM(COUNTIF(XDMTA5ABDEN39,{"",2,3,4,5,6,7,8,9,10,11,12,13,14}&amp;$C183)*{1,2,3,4,5,6,7,8,9,10,11,12,13,14})</f>
        <v>0</v>
      </c>
      <c r="G183" s="190">
        <f>SUM(COUNTIF(TA15DEN61,{"",2,3,4,5,6,7,8,9,10,11,12,13,14}&amp;$C183)*{1,2,3,4,5,6,7,8,9,10,11,12,13,14})</f>
        <v>0</v>
      </c>
      <c r="H183" s="190"/>
      <c r="I183" s="190"/>
      <c r="J183" s="190">
        <f>SUM(COUNTIF(xencot,{"",2,3,4,5,6,7,8,9,10,11,12,13,14}&amp;$C183)*{1,2,3,4,5,6,7,8,9,10,11,12,13,14})</f>
        <v>0</v>
      </c>
      <c r="K183" s="190">
        <f>SUM(COUNTIF(TBAT51NA,{"",2,3,4,5,6,7,8,9,10,11,12,13,14}&amp;$C183)*{1,2,3,4,5,6,7,8,9,10,11,12,13,14})</f>
        <v>0</v>
      </c>
      <c r="L183" s="190"/>
      <c r="M183" s="190">
        <f>SUM(COUNTIF(TBAT218NA,{"",2,3,4,5,6,7,8,9,10,11,12,13,14}&amp;$C183)*{1,2,3,4,5,6,7,8,9,10,11,12,13,14})</f>
        <v>0</v>
      </c>
      <c r="N183" s="190">
        <f>SUM(COUNTIF(TBAT22NA,{"",2,3,4,5,6,7,8,9,10,11,12,13,14}&amp;$C183)*{1,2,3,4,5,6,7,8,9,10,11,12,13,14})</f>
        <v>0</v>
      </c>
      <c r="O183" s="190">
        <f>SUM(COUNTIF(TBAT24NA,{"",2,3,4,5,6,7,8,9,10,11,12,13,14}&amp;$C183)*{1,2,3,4,5,6,7,8,9,10,11,12,13,14})</f>
        <v>0</v>
      </c>
      <c r="P183" s="190">
        <f>SUM(COUNTIF(TBAT9NA,{"",2,3,4,5,6,7,8,9,10,11,12,13,14}&amp;$C183)*{1,2,3,4,5,6,7,8,9,10,11,12,13,14})</f>
        <v>0</v>
      </c>
      <c r="Q183" s="190">
        <f>SUM(COUNTIF(TBAT60NA,{"",2,3,4,5,6,7,8,9,10,11,12,13,14}&amp;$C183)*{1,2,3,4,5,6,7,8,9,10,11,12,13,14})</f>
        <v>0</v>
      </c>
      <c r="R183" s="190">
        <f>SUM(COUNTIF(TBAT164NA,{"",2,3,4,5,6,7,8,9,10,11,12,13,14}&amp;$C183)*{1,2,3,4,5,6,7,8,9,10,11,12,13,14})</f>
        <v>0</v>
      </c>
      <c r="S183" s="190">
        <f>SUM(COUNTIF(TBAT52NA,{"",2,3,4,5,6,7,8,9,10,11,12,13,14}&amp;$C183)*{1,2,3,4,5,6,7,8,9,10,11,12,13,14})</f>
        <v>0</v>
      </c>
      <c r="T183" s="190">
        <f>SUM(COUNTIF(TBAT301NA,{"",2,3,4,5,6,7,8,9,10,11,12,13,14}&amp;$C183)*{1,2,3,4,5,6,7,8,9,10,11,12,13,14})</f>
        <v>0</v>
      </c>
      <c r="U183" s="190">
        <f>SUM(COUNTIF(TBAT46NA,{"",2,3,4,5,6,7,8,9,10,11,12,13,14}&amp;$C183)*{1,2,3,4,5,6,7,8,9,10,11,12,13,14})</f>
        <v>0</v>
      </c>
      <c r="V183" s="190">
        <f>SUM(COUNTIF(TBAT378NA,{"",2,3,4,5,6,7,8,9,10,11,12,13,14}&amp;$C183)*{1,2,3,4,5,6,7,8,9,10,11,12,13,14})</f>
        <v>0</v>
      </c>
      <c r="W183" s="225">
        <f t="shared" si="11"/>
        <v>0</v>
      </c>
      <c r="X183" s="191"/>
    </row>
    <row r="184" spans="1:24" hidden="1">
      <c r="A184" s="168" t="str">
        <f>IF(W184=0,"ẩn",MAX($A$5:$A183)+1)</f>
        <v>ẩn</v>
      </c>
      <c r="B184" s="175" t="str">
        <f t="shared" ref="B184:B185" si="14">+"Móng cột bê tông ly tâm; "&amp;C184</f>
        <v>Móng cột bê tông ly tâm; MTĐ-4</v>
      </c>
      <c r="C184" s="176" t="s">
        <v>31</v>
      </c>
      <c r="D184" s="176" t="s">
        <v>13</v>
      </c>
      <c r="E184" s="190">
        <f>SUM(COUNTIF(thaydayTA,{"",2,3,4,5,6,7,8,9,10,11,12,13,14}&amp;$C184)*{1,2,3,4,5,6,7,8,9,10,11,12,13,14})</f>
        <v>0</v>
      </c>
      <c r="F184" s="80">
        <f>SUM(COUNTIF(XDMTA5ABDEN39,{"",2,3,4,5,6,7,8,9,10,11,12,13,14}&amp;$C184)*{1,2,3,4,5,6,7,8,9,10,11,12,13,14})</f>
        <v>0</v>
      </c>
      <c r="G184" s="190">
        <f>SUM(COUNTIF(TA15DEN61,{"",2,3,4,5,6,7,8,9,10,11,12,13,14}&amp;$C184)*{1,2,3,4,5,6,7,8,9,10,11,12,13,14})</f>
        <v>0</v>
      </c>
      <c r="H184" s="190"/>
      <c r="I184" s="190"/>
      <c r="J184" s="190">
        <f>SUM(COUNTIF(xencot,{"",2,3,4,5,6,7,8,9,10,11,12,13,14}&amp;$C184)*{1,2,3,4,5,6,7,8,9,10,11,12,13,14})</f>
        <v>0</v>
      </c>
      <c r="K184" s="190">
        <f>SUM(COUNTIF(TBAT51NA,{"",2,3,4,5,6,7,8,9,10,11,12,13,14}&amp;$C184)*{1,2,3,4,5,6,7,8,9,10,11,12,13,14})</f>
        <v>0</v>
      </c>
      <c r="L184" s="190"/>
      <c r="M184" s="190">
        <f>SUM(COUNTIF(TBAT218NA,{"",2,3,4,5,6,7,8,9,10,11,12,13,14}&amp;$C184)*{1,2,3,4,5,6,7,8,9,10,11,12,13,14})</f>
        <v>0</v>
      </c>
      <c r="N184" s="190">
        <f>SUM(COUNTIF(TBAT22NA,{"",2,3,4,5,6,7,8,9,10,11,12,13,14}&amp;$C184)*{1,2,3,4,5,6,7,8,9,10,11,12,13,14})</f>
        <v>0</v>
      </c>
      <c r="O184" s="190">
        <f>SUM(COUNTIF(TBAT24NA,{"",2,3,4,5,6,7,8,9,10,11,12,13,14}&amp;$C184)*{1,2,3,4,5,6,7,8,9,10,11,12,13,14})</f>
        <v>0</v>
      </c>
      <c r="P184" s="190">
        <f>SUM(COUNTIF(TBAT9NA,{"",2,3,4,5,6,7,8,9,10,11,12,13,14}&amp;$C184)*{1,2,3,4,5,6,7,8,9,10,11,12,13,14})</f>
        <v>0</v>
      </c>
      <c r="Q184" s="190">
        <f>SUM(COUNTIF(TBAT60NA,{"",2,3,4,5,6,7,8,9,10,11,12,13,14}&amp;$C184)*{1,2,3,4,5,6,7,8,9,10,11,12,13,14})</f>
        <v>0</v>
      </c>
      <c r="R184" s="190">
        <f>SUM(COUNTIF(TBAT164NA,{"",2,3,4,5,6,7,8,9,10,11,12,13,14}&amp;$C184)*{1,2,3,4,5,6,7,8,9,10,11,12,13,14})</f>
        <v>0</v>
      </c>
      <c r="S184" s="190">
        <f>SUM(COUNTIF(TBAT52NA,{"",2,3,4,5,6,7,8,9,10,11,12,13,14}&amp;$C184)*{1,2,3,4,5,6,7,8,9,10,11,12,13,14})</f>
        <v>0</v>
      </c>
      <c r="T184" s="190">
        <f>SUM(COUNTIF(TBAT301NA,{"",2,3,4,5,6,7,8,9,10,11,12,13,14}&amp;$C184)*{1,2,3,4,5,6,7,8,9,10,11,12,13,14})</f>
        <v>0</v>
      </c>
      <c r="U184" s="190">
        <f>SUM(COUNTIF(TBAT46NA,{"",2,3,4,5,6,7,8,9,10,11,12,13,14}&amp;$C184)*{1,2,3,4,5,6,7,8,9,10,11,12,13,14})</f>
        <v>0</v>
      </c>
      <c r="V184" s="190">
        <f>SUM(COUNTIF(TBAT378NA,{"",2,3,4,5,6,7,8,9,10,11,12,13,14}&amp;$C184)*{1,2,3,4,5,6,7,8,9,10,11,12,13,14})</f>
        <v>0</v>
      </c>
      <c r="W184" s="225">
        <f t="shared" si="11"/>
        <v>0</v>
      </c>
      <c r="X184" s="191"/>
    </row>
    <row r="185" spans="1:24" hidden="1">
      <c r="A185" s="168" t="str">
        <f>IF(W185=0,"ẩn",MAX($A$5:$A184)+1)</f>
        <v>ẩn</v>
      </c>
      <c r="B185" s="175" t="str">
        <f t="shared" si="14"/>
        <v>Móng cột bê tông ly tâm; MTĐ-5</v>
      </c>
      <c r="C185" s="176" t="s">
        <v>32</v>
      </c>
      <c r="D185" s="176" t="s">
        <v>13</v>
      </c>
      <c r="E185" s="190">
        <f>SUM(COUNTIF(thaydayTA,{"",2,3,4,5,6,7,8,9,10,11,12,13,14}&amp;$C185)*{1,2,3,4,5,6,7,8,9,10,11,12,13,14})</f>
        <v>0</v>
      </c>
      <c r="F185" s="80">
        <f>SUM(COUNTIF(XDMTA5ABDEN39,{"",2,3,4,5,6,7,8,9,10,11,12,13,14}&amp;$C185)*{1,2,3,4,5,6,7,8,9,10,11,12,13,14})</f>
        <v>0</v>
      </c>
      <c r="G185" s="190">
        <f>SUM(COUNTIF(TA15DEN61,{"",2,3,4,5,6,7,8,9,10,11,12,13,14}&amp;$C185)*{1,2,3,4,5,6,7,8,9,10,11,12,13,14})</f>
        <v>0</v>
      </c>
      <c r="H185" s="190"/>
      <c r="I185" s="190"/>
      <c r="J185" s="190">
        <f>SUM(COUNTIF(xencot,{"",2,3,4,5,6,7,8,9,10,11,12,13,14}&amp;$C185)*{1,2,3,4,5,6,7,8,9,10,11,12,13,14})</f>
        <v>0</v>
      </c>
      <c r="K185" s="190">
        <f>SUM(COUNTIF(TBAT51NA,{"",2,3,4,5,6,7,8,9,10,11,12,13,14}&amp;$C185)*{1,2,3,4,5,6,7,8,9,10,11,12,13,14})</f>
        <v>0</v>
      </c>
      <c r="L185" s="190"/>
      <c r="M185" s="190">
        <f>SUM(COUNTIF(TBAT218NA,{"",2,3,4,5,6,7,8,9,10,11,12,13,14}&amp;$C185)*{1,2,3,4,5,6,7,8,9,10,11,12,13,14})</f>
        <v>0</v>
      </c>
      <c r="N185" s="190">
        <f>SUM(COUNTIF(TBAT22NA,{"",2,3,4,5,6,7,8,9,10,11,12,13,14}&amp;$C185)*{1,2,3,4,5,6,7,8,9,10,11,12,13,14})</f>
        <v>0</v>
      </c>
      <c r="O185" s="190">
        <f>SUM(COUNTIF(TBAT24NA,{"",2,3,4,5,6,7,8,9,10,11,12,13,14}&amp;$C185)*{1,2,3,4,5,6,7,8,9,10,11,12,13,14})</f>
        <v>0</v>
      </c>
      <c r="P185" s="190">
        <f>SUM(COUNTIF(TBAT9NA,{"",2,3,4,5,6,7,8,9,10,11,12,13,14}&amp;$C185)*{1,2,3,4,5,6,7,8,9,10,11,12,13,14})</f>
        <v>0</v>
      </c>
      <c r="Q185" s="190">
        <f>SUM(COUNTIF(TBAT60NA,{"",2,3,4,5,6,7,8,9,10,11,12,13,14}&amp;$C185)*{1,2,3,4,5,6,7,8,9,10,11,12,13,14})</f>
        <v>0</v>
      </c>
      <c r="R185" s="190">
        <f>SUM(COUNTIF(TBAT164NA,{"",2,3,4,5,6,7,8,9,10,11,12,13,14}&amp;$C185)*{1,2,3,4,5,6,7,8,9,10,11,12,13,14})</f>
        <v>0</v>
      </c>
      <c r="S185" s="190">
        <f>SUM(COUNTIF(TBAT52NA,{"",2,3,4,5,6,7,8,9,10,11,12,13,14}&amp;$C185)*{1,2,3,4,5,6,7,8,9,10,11,12,13,14})</f>
        <v>0</v>
      </c>
      <c r="T185" s="190">
        <f>SUM(COUNTIF(TBAT301NA,{"",2,3,4,5,6,7,8,9,10,11,12,13,14}&amp;$C185)*{1,2,3,4,5,6,7,8,9,10,11,12,13,14})</f>
        <v>0</v>
      </c>
      <c r="U185" s="190">
        <f>SUM(COUNTIF(TBAT46NA,{"",2,3,4,5,6,7,8,9,10,11,12,13,14}&amp;$C185)*{1,2,3,4,5,6,7,8,9,10,11,12,13,14})</f>
        <v>0</v>
      </c>
      <c r="V185" s="190">
        <f>SUM(COUNTIF(TBAT378NA,{"",2,3,4,5,6,7,8,9,10,11,12,13,14}&amp;$C185)*{1,2,3,4,5,6,7,8,9,10,11,12,13,14})</f>
        <v>0</v>
      </c>
      <c r="W185" s="225">
        <f t="shared" si="11"/>
        <v>0</v>
      </c>
      <c r="X185" s="191"/>
    </row>
    <row r="186" spans="1:24" hidden="1">
      <c r="A186" s="168" t="str">
        <f>IF(W186=0,"ẩn",MAX($A$5:$A185)+1)</f>
        <v>ẩn</v>
      </c>
      <c r="B186" s="175" t="s">
        <v>150</v>
      </c>
      <c r="C186" s="176" t="s">
        <v>169</v>
      </c>
      <c r="D186" s="176" t="s">
        <v>13</v>
      </c>
      <c r="E186" s="190">
        <f>SUM(COUNTIF(thaydayTA,{"",2,3,4,5,6,7,8,9,10,11,12,13,14}&amp;$C186)*{1,2,3,4,5,6,7,8,9,10,11,12,13,14})</f>
        <v>0</v>
      </c>
      <c r="F186" s="80">
        <f>SUM(COUNTIF(XDMTA5ABDEN39,{"",2,3,4,5,6,7,8,9,10,11,12,13,14}&amp;$C186)*{1,2,3,4,5,6,7,8,9,10,11,12,13,14})</f>
        <v>0</v>
      </c>
      <c r="G186" s="190">
        <f>SUM(COUNTIF(TA15DEN61,{"",2,3,4,5,6,7,8,9,10,11,12,13,14}&amp;$C186)*{1,2,3,4,5,6,7,8,9,10,11,12,13,14})</f>
        <v>0</v>
      </c>
      <c r="H186" s="190"/>
      <c r="I186" s="190"/>
      <c r="J186" s="190">
        <f>SUM(COUNTIF(xencot,{"",2,3,4,5,6,7,8,9,10,11,12,13,14}&amp;$C186)*{1,2,3,4,5,6,7,8,9,10,11,12,13,14})</f>
        <v>0</v>
      </c>
      <c r="K186" s="190">
        <f>SUM(COUNTIF(TBAT51NA,{"",2,3,4,5,6,7,8,9,10,11,12,13,14}&amp;$C186)*{1,2,3,4,5,6,7,8,9,10,11,12,13,14})</f>
        <v>0</v>
      </c>
      <c r="L186" s="190"/>
      <c r="M186" s="190">
        <f>SUM(COUNTIF(TBAT218NA,{"",2,3,4,5,6,7,8,9,10,11,12,13,14}&amp;$C186)*{1,2,3,4,5,6,7,8,9,10,11,12,13,14})</f>
        <v>0</v>
      </c>
      <c r="N186" s="190">
        <f>SUM(COUNTIF(TBAT22NA,{"",2,3,4,5,6,7,8,9,10,11,12,13,14}&amp;$C186)*{1,2,3,4,5,6,7,8,9,10,11,12,13,14})</f>
        <v>0</v>
      </c>
      <c r="O186" s="190">
        <f>SUM(COUNTIF(TBAT24NA,{"",2,3,4,5,6,7,8,9,10,11,12,13,14}&amp;$C186)*{1,2,3,4,5,6,7,8,9,10,11,12,13,14})</f>
        <v>0</v>
      </c>
      <c r="P186" s="190">
        <f>SUM(COUNTIF(TBAT9NA,{"",2,3,4,5,6,7,8,9,10,11,12,13,14}&amp;$C186)*{1,2,3,4,5,6,7,8,9,10,11,12,13,14})</f>
        <v>0</v>
      </c>
      <c r="Q186" s="190">
        <f>SUM(COUNTIF(TBAT60NA,{"",2,3,4,5,6,7,8,9,10,11,12,13,14}&amp;$C186)*{1,2,3,4,5,6,7,8,9,10,11,12,13,14})</f>
        <v>0</v>
      </c>
      <c r="R186" s="190">
        <f>SUM(COUNTIF(TBAT164NA,{"",2,3,4,5,6,7,8,9,10,11,12,13,14}&amp;$C186)*{1,2,3,4,5,6,7,8,9,10,11,12,13,14})</f>
        <v>0</v>
      </c>
      <c r="S186" s="190">
        <f>SUM(COUNTIF(TBAT52NA,{"",2,3,4,5,6,7,8,9,10,11,12,13,14}&amp;$C186)*{1,2,3,4,5,6,7,8,9,10,11,12,13,14})</f>
        <v>0</v>
      </c>
      <c r="T186" s="190">
        <f>SUM(COUNTIF(TBAT301NA,{"",2,3,4,5,6,7,8,9,10,11,12,13,14}&amp;$C186)*{1,2,3,4,5,6,7,8,9,10,11,12,13,14})</f>
        <v>0</v>
      </c>
      <c r="U186" s="190">
        <f>SUM(COUNTIF(TBAT46NA,{"",2,3,4,5,6,7,8,9,10,11,12,13,14}&amp;$C186)*{1,2,3,4,5,6,7,8,9,10,11,12,13,14})</f>
        <v>0</v>
      </c>
      <c r="V186" s="190">
        <f>SUM(COUNTIF(TBAT378NA,{"",2,3,4,5,6,7,8,9,10,11,12,13,14}&amp;$C186)*{1,2,3,4,5,6,7,8,9,10,11,12,13,14})</f>
        <v>0</v>
      </c>
      <c r="W186" s="225">
        <f t="shared" si="11"/>
        <v>0</v>
      </c>
      <c r="X186" s="191"/>
    </row>
    <row r="187" spans="1:24">
      <c r="A187" s="168">
        <f>IF(W187=0,"ẩn",MAX($A$5:$A186)+1)</f>
        <v>35</v>
      </c>
      <c r="B187" s="175" t="s">
        <v>2580</v>
      </c>
      <c r="C187" s="176" t="s">
        <v>2574</v>
      </c>
      <c r="D187" s="176" t="s">
        <v>13</v>
      </c>
      <c r="E187" s="190">
        <f>SUM(COUNTIF(thaydayTA,{"",2,3,4,5,6,7,8,9,10,11,12,13,14}&amp;$C187)*{1,2,3,4,5,6,7,8,9,10,11,12,13,14})</f>
        <v>2</v>
      </c>
      <c r="F187" s="80">
        <f>SUM(COUNTIF(XDMTA5ABDEN39,{"",2,3,4,5,6,7,8,9,10,11,12,13,14}&amp;$C187)*{1,2,3,4,5,6,7,8,9,10,11,12,13,14})</f>
        <v>0</v>
      </c>
      <c r="G187" s="190">
        <f>SUM(COUNTIF(TA15DEN61,{"",2,3,4,5,6,7,8,9,10,11,12,13,14}&amp;$C187)*{1,2,3,4,5,6,7,8,9,10,11,12,13,14})</f>
        <v>0</v>
      </c>
      <c r="H187" s="190"/>
      <c r="I187" s="190"/>
      <c r="J187" s="190">
        <f>SUM(COUNTIF(xencot,{"",2,3,4,5,6,7,8,9,10,11,12,13,14}&amp;$C187)*{1,2,3,4,5,6,7,8,9,10,11,12,13,14})</f>
        <v>0</v>
      </c>
      <c r="K187" s="190">
        <f>SUM(COUNTIF(TBAT51NA,{"",2,3,4,5,6,7,8,9,10,11,12,13,14}&amp;$C187)*{1,2,3,4,5,6,7,8,9,10,11,12,13,14})</f>
        <v>0</v>
      </c>
      <c r="L187" s="190"/>
      <c r="M187" s="190">
        <f>SUM(COUNTIF(TBAT218NA,{"",2,3,4,5,6,7,8,9,10,11,12,13,14}&amp;$C187)*{1,2,3,4,5,6,7,8,9,10,11,12,13,14})</f>
        <v>0</v>
      </c>
      <c r="N187" s="190">
        <f>SUM(COUNTIF(TBAT22NA,{"",2,3,4,5,6,7,8,9,10,11,12,13,14}&amp;$C187)*{1,2,3,4,5,6,7,8,9,10,11,12,13,14})</f>
        <v>0</v>
      </c>
      <c r="O187" s="190">
        <f>SUM(COUNTIF(TBAT24NA,{"",2,3,4,5,6,7,8,9,10,11,12,13,14}&amp;$C187)*{1,2,3,4,5,6,7,8,9,10,11,12,13,14})</f>
        <v>0</v>
      </c>
      <c r="P187" s="190">
        <f>SUM(COUNTIF(TBAT9NA,{"",2,3,4,5,6,7,8,9,10,11,12,13,14}&amp;$C187)*{1,2,3,4,5,6,7,8,9,10,11,12,13,14})</f>
        <v>0</v>
      </c>
      <c r="Q187" s="190">
        <f>SUM(COUNTIF(TBAT60NA,{"",2,3,4,5,6,7,8,9,10,11,12,13,14}&amp;$C187)*{1,2,3,4,5,6,7,8,9,10,11,12,13,14})</f>
        <v>0</v>
      </c>
      <c r="R187" s="190">
        <f>SUM(COUNTIF(TBAT164NA,{"",2,3,4,5,6,7,8,9,10,11,12,13,14}&amp;$C187)*{1,2,3,4,5,6,7,8,9,10,11,12,13,14})</f>
        <v>0</v>
      </c>
      <c r="S187" s="190">
        <f>SUM(COUNTIF(TBAT52NA,{"",2,3,4,5,6,7,8,9,10,11,12,13,14}&amp;$C187)*{1,2,3,4,5,6,7,8,9,10,11,12,13,14})</f>
        <v>0</v>
      </c>
      <c r="T187" s="190">
        <f>SUM(COUNTIF(TBAT301NA,{"",2,3,4,5,6,7,8,9,10,11,12,13,14}&amp;$C187)*{1,2,3,4,5,6,7,8,9,10,11,12,13,14})</f>
        <v>0</v>
      </c>
      <c r="U187" s="190">
        <f>SUM(COUNTIF(TBAT46NA,{"",2,3,4,5,6,7,8,9,10,11,12,13,14}&amp;$C187)*{1,2,3,4,5,6,7,8,9,10,11,12,13,14})</f>
        <v>0</v>
      </c>
      <c r="V187" s="190">
        <f>SUM(COUNTIF(TBAT378NA,{"",2,3,4,5,6,7,8,9,10,11,12,13,14}&amp;$C187)*{1,2,3,4,5,6,7,8,9,10,11,12,13,14})</f>
        <v>0</v>
      </c>
      <c r="W187" s="171">
        <f t="shared" si="11"/>
        <v>2</v>
      </c>
      <c r="X187" s="582"/>
    </row>
    <row r="188" spans="1:24" ht="15.75" hidden="1" customHeight="1">
      <c r="A188" s="168" t="str">
        <f>IF(W188=0,"ẩn",MAX($A$5:$A187)+1)</f>
        <v>ẩn</v>
      </c>
      <c r="B188" s="175" t="s">
        <v>545</v>
      </c>
      <c r="C188" s="176" t="s">
        <v>546</v>
      </c>
      <c r="D188" s="176" t="s">
        <v>13</v>
      </c>
      <c r="E188" s="190">
        <f>SUM(COUNTIF(thaydayTA,{"",2,3,4,5,6,7,8,9,10,11,12,13,14}&amp;$C188)*{1,2,3,4,5,6,7,8,9,10,11,12,13,14})</f>
        <v>0</v>
      </c>
      <c r="F188" s="80">
        <f>SUM(COUNTIF(XDMTA5ABDEN39,{"",2,3,4,5,6,7,8,9,10,11,12,13,14}&amp;$C188)*{1,2,3,4,5,6,7,8,9,10,11,12,13,14})</f>
        <v>0</v>
      </c>
      <c r="G188" s="190">
        <f>SUM(COUNTIF(TA15DEN61,{"",2,3,4,5,6,7,8,9,10,11,12,13,14}&amp;$C188)*{1,2,3,4,5,6,7,8,9,10,11,12,13,14})</f>
        <v>0</v>
      </c>
      <c r="H188" s="190"/>
      <c r="I188" s="190"/>
      <c r="J188" s="190">
        <f>SUM(COUNTIF(xencot,{"",2,3,4,5,6,7,8,9,10,11,12,13,14}&amp;$C188)*{1,2,3,4,5,6,7,8,9,10,11,12,13,14})</f>
        <v>0</v>
      </c>
      <c r="K188" s="190">
        <f>SUM(COUNTIF(TBAT51NA,{"",2,3,4,5,6,7,8,9,10,11,12,13,14}&amp;$C188)*{1,2,3,4,5,6,7,8,9,10,11,12,13,14})</f>
        <v>0</v>
      </c>
      <c r="L188" s="190"/>
      <c r="M188" s="190">
        <f>SUM(COUNTIF(TBAT218NA,{"",2,3,4,5,6,7,8,9,10,11,12,13,14}&amp;$C188)*{1,2,3,4,5,6,7,8,9,10,11,12,13,14})</f>
        <v>0</v>
      </c>
      <c r="N188" s="190">
        <f>SUM(COUNTIF(TBAT22NA,{"",2,3,4,5,6,7,8,9,10,11,12,13,14}&amp;$C188)*{1,2,3,4,5,6,7,8,9,10,11,12,13,14})</f>
        <v>0</v>
      </c>
      <c r="O188" s="190">
        <f>SUM(COUNTIF(TBAT24NA,{"",2,3,4,5,6,7,8,9,10,11,12,13,14}&amp;$C188)*{1,2,3,4,5,6,7,8,9,10,11,12,13,14})</f>
        <v>0</v>
      </c>
      <c r="P188" s="190">
        <f>SUM(COUNTIF(TBAT9NA,{"",2,3,4,5,6,7,8,9,10,11,12,13,14}&amp;$C188)*{1,2,3,4,5,6,7,8,9,10,11,12,13,14})</f>
        <v>0</v>
      </c>
      <c r="Q188" s="190">
        <f>SUM(COUNTIF(TBAT60NA,{"",2,3,4,5,6,7,8,9,10,11,12,13,14}&amp;$C188)*{1,2,3,4,5,6,7,8,9,10,11,12,13,14})</f>
        <v>0</v>
      </c>
      <c r="R188" s="190">
        <f>SUM(COUNTIF(TBAT164NA,{"",2,3,4,5,6,7,8,9,10,11,12,13,14}&amp;$C188)*{1,2,3,4,5,6,7,8,9,10,11,12,13,14})</f>
        <v>0</v>
      </c>
      <c r="S188" s="190">
        <f>SUM(COUNTIF(TBAT52NA,{"",2,3,4,5,6,7,8,9,10,11,12,13,14}&amp;$C188)*{1,2,3,4,5,6,7,8,9,10,11,12,13,14})</f>
        <v>0</v>
      </c>
      <c r="T188" s="190">
        <f>SUM(COUNTIF(TBAT301NA,{"",2,3,4,5,6,7,8,9,10,11,12,13,14}&amp;$C188)*{1,2,3,4,5,6,7,8,9,10,11,12,13,14})</f>
        <v>0</v>
      </c>
      <c r="U188" s="190">
        <f>SUM(COUNTIF(TBAT46NA,{"",2,3,4,5,6,7,8,9,10,11,12,13,14}&amp;$C188)*{1,2,3,4,5,6,7,8,9,10,11,12,13,14})</f>
        <v>0</v>
      </c>
      <c r="V188" s="190">
        <f>SUM(COUNTIF(TBAT378NA,{"",2,3,4,5,6,7,8,9,10,11,12,13,14}&amp;$C188)*{1,2,3,4,5,6,7,8,9,10,11,12,13,14})</f>
        <v>0</v>
      </c>
      <c r="W188" s="225">
        <f t="shared" si="11"/>
        <v>0</v>
      </c>
      <c r="X188" s="191"/>
    </row>
    <row r="189" spans="1:24">
      <c r="A189" s="166" t="s">
        <v>255</v>
      </c>
      <c r="B189" s="167" t="s">
        <v>547</v>
      </c>
      <c r="C189" s="166"/>
      <c r="D189" s="166"/>
      <c r="E189" s="179"/>
      <c r="F189" s="179"/>
      <c r="G189" s="179"/>
      <c r="H189" s="179"/>
      <c r="I189" s="179"/>
      <c r="J189" s="179"/>
      <c r="K189" s="179"/>
      <c r="L189" s="179"/>
      <c r="M189" s="179"/>
      <c r="N189" s="179"/>
      <c r="O189" s="179"/>
      <c r="P189" s="179"/>
      <c r="Q189" s="179"/>
      <c r="R189" s="179"/>
      <c r="S189" s="179"/>
      <c r="T189" s="179"/>
      <c r="U189" s="179"/>
      <c r="V189" s="179"/>
      <c r="W189" s="179"/>
      <c r="X189" s="576"/>
    </row>
    <row r="190" spans="1:24" hidden="1">
      <c r="A190" s="168" t="str">
        <f>IF(W190=0,"ẩn",MAX($A$5:$A189)+1)</f>
        <v>ẩn</v>
      </c>
      <c r="B190" s="175" t="s">
        <v>548</v>
      </c>
      <c r="C190" s="176" t="s">
        <v>549</v>
      </c>
      <c r="D190" s="176" t="s">
        <v>13</v>
      </c>
      <c r="E190" s="190">
        <f>SUM(COUNTIF(thaydayTA,{"",2,3,4,5,6,7,8,9,10,11,12,13,14}&amp;$C190)*{1,2,3,4,5,6,7,8,9,10,11,12,13,14})</f>
        <v>0</v>
      </c>
      <c r="F190" s="80">
        <f>SUM(COUNTIF(XDMTA5ABDEN39,{"",2,3,4,5,6,7,8,9,10,11,12,13,14}&amp;$C190)*{1,2,3,4,5,6,7,8,9,10,11,12,13,14})</f>
        <v>0</v>
      </c>
      <c r="G190" s="190">
        <f>SUM(COUNTIF(TA15DEN61,{"",2,3,4,5,6,7,8,9,10,11,12,13,14}&amp;$C190)*{1,2,3,4,5,6,7,8,9,10,11,12,13,14})</f>
        <v>0</v>
      </c>
      <c r="H190" s="190"/>
      <c r="I190" s="190"/>
      <c r="J190" s="190">
        <f>SUM(COUNTIF(xencot,{"",2,3,4,5,6,7,8,9,10,11,12,13,14}&amp;$C190)*{1,2,3,4,5,6,7,8,9,10,11,12,13,14})</f>
        <v>0</v>
      </c>
      <c r="K190" s="190">
        <f>SUM(COUNTIF(TBAT51NA,{"",2,3,4,5,6,7,8,9,10,11,12,13,14}&amp;$C190)*{1,2,3,4,5,6,7,8,9,10,11,12,13,14})</f>
        <v>0</v>
      </c>
      <c r="L190" s="190"/>
      <c r="M190" s="190">
        <f>SUM(COUNTIF(TBAT218NA,{"",2,3,4,5,6,7,8,9,10,11,12,13,14}&amp;$C190)*{1,2,3,4,5,6,7,8,9,10,11,12,13,14})</f>
        <v>0</v>
      </c>
      <c r="N190" s="190">
        <f>SUM(COUNTIF(TBAT22NA,{"",2,3,4,5,6,7,8,9,10,11,12,13,14}&amp;$C190)*{1,2,3,4,5,6,7,8,9,10,11,12,13,14})</f>
        <v>0</v>
      </c>
      <c r="O190" s="190">
        <f>SUM(COUNTIF(TBAT24NA,{"",2,3,4,5,6,7,8,9,10,11,12,13,14}&amp;$C190)*{1,2,3,4,5,6,7,8,9,10,11,12,13,14})</f>
        <v>0</v>
      </c>
      <c r="P190" s="190">
        <f>SUM(COUNTIF(TBAT9NA,{"",2,3,4,5,6,7,8,9,10,11,12,13,14}&amp;$C190)*{1,2,3,4,5,6,7,8,9,10,11,12,13,14})</f>
        <v>0</v>
      </c>
      <c r="Q190" s="190">
        <f>SUM(COUNTIF(TBAT60NA,{"",2,3,4,5,6,7,8,9,10,11,12,13,14}&amp;$C190)*{1,2,3,4,5,6,7,8,9,10,11,12,13,14})</f>
        <v>0</v>
      </c>
      <c r="R190" s="190">
        <f>SUM(COUNTIF(TBAT164NA,{"",2,3,4,5,6,7,8,9,10,11,12,13,14}&amp;$C190)*{1,2,3,4,5,6,7,8,9,10,11,12,13,14})</f>
        <v>0</v>
      </c>
      <c r="S190" s="190">
        <f>SUM(COUNTIF(TBAT52NA,{"",2,3,4,5,6,7,8,9,10,11,12,13,14}&amp;$C190)*{1,2,3,4,5,6,7,8,9,10,11,12,13,14})</f>
        <v>0</v>
      </c>
      <c r="T190" s="190">
        <f>SUM(COUNTIF(TBAT301NA,{"",2,3,4,5,6,7,8,9,10,11,12,13,14}&amp;$C190)*{1,2,3,4,5,6,7,8,9,10,11,12,13,14})</f>
        <v>0</v>
      </c>
      <c r="U190" s="190">
        <f>SUM(COUNTIF(TBAT46NA,{"",2,3,4,5,6,7,8,9,10,11,12,13,14}&amp;$C190)*{1,2,3,4,5,6,7,8,9,10,11,12,13,14})</f>
        <v>0</v>
      </c>
      <c r="V190" s="190">
        <f>SUM(COUNTIF(TBAT378NA,{"",2,3,4,5,6,7,8,9,10,11,12,13,14}&amp;$C190)*{1,2,3,4,5,6,7,8,9,10,11,12,13,14})</f>
        <v>0</v>
      </c>
      <c r="W190" s="179">
        <f t="shared" si="11"/>
        <v>0</v>
      </c>
      <c r="X190" s="226"/>
    </row>
    <row r="191" spans="1:24" hidden="1">
      <c r="A191" s="168" t="str">
        <f>IF(W191=0,"ẩn",MAX($A$5:$A190)+1)</f>
        <v>ẩn</v>
      </c>
      <c r="B191" s="175" t="s">
        <v>550</v>
      </c>
      <c r="C191" s="176" t="s">
        <v>551</v>
      </c>
      <c r="D191" s="176" t="s">
        <v>13</v>
      </c>
      <c r="E191" s="190">
        <f>SUM(COUNTIF(thaydayTA,{"",2,3,4,5,6,7,8,9,10,11,12,13,14}&amp;$C191)*{1,2,3,4,5,6,7,8,9,10,11,12,13,14})</f>
        <v>0</v>
      </c>
      <c r="F191" s="80">
        <f>SUM(COUNTIF(XDMTA5ABDEN39,{"",2,3,4,5,6,7,8,9,10,11,12,13,14}&amp;$C191)*{1,2,3,4,5,6,7,8,9,10,11,12,13,14})</f>
        <v>0</v>
      </c>
      <c r="G191" s="190">
        <f>SUM(COUNTIF(TA15DEN61,{"",2,3,4,5,6,7,8,9,10,11,12,13,14}&amp;$C191)*{1,2,3,4,5,6,7,8,9,10,11,12,13,14})</f>
        <v>0</v>
      </c>
      <c r="H191" s="190"/>
      <c r="I191" s="190"/>
      <c r="J191" s="190">
        <f>SUM(COUNTIF(xencot,{"",2,3,4,5,6,7,8,9,10,11,12,13,14}&amp;$C191)*{1,2,3,4,5,6,7,8,9,10,11,12,13,14})</f>
        <v>0</v>
      </c>
      <c r="K191" s="190">
        <f>SUM(COUNTIF(TBAT51NA,{"",2,3,4,5,6,7,8,9,10,11,12,13,14}&amp;$C191)*{1,2,3,4,5,6,7,8,9,10,11,12,13,14})</f>
        <v>0</v>
      </c>
      <c r="L191" s="190"/>
      <c r="M191" s="190">
        <f>SUM(COUNTIF(TBAT218NA,{"",2,3,4,5,6,7,8,9,10,11,12,13,14}&amp;$C191)*{1,2,3,4,5,6,7,8,9,10,11,12,13,14})</f>
        <v>0</v>
      </c>
      <c r="N191" s="190">
        <f>SUM(COUNTIF(TBAT22NA,{"",2,3,4,5,6,7,8,9,10,11,12,13,14}&amp;$C191)*{1,2,3,4,5,6,7,8,9,10,11,12,13,14})</f>
        <v>0</v>
      </c>
      <c r="O191" s="190">
        <f>SUM(COUNTIF(TBAT24NA,{"",2,3,4,5,6,7,8,9,10,11,12,13,14}&amp;$C191)*{1,2,3,4,5,6,7,8,9,10,11,12,13,14})</f>
        <v>0</v>
      </c>
      <c r="P191" s="190">
        <f>SUM(COUNTIF(TBAT9NA,{"",2,3,4,5,6,7,8,9,10,11,12,13,14}&amp;$C191)*{1,2,3,4,5,6,7,8,9,10,11,12,13,14})</f>
        <v>0</v>
      </c>
      <c r="Q191" s="190">
        <f>SUM(COUNTIF(TBAT60NA,{"",2,3,4,5,6,7,8,9,10,11,12,13,14}&amp;$C191)*{1,2,3,4,5,6,7,8,9,10,11,12,13,14})</f>
        <v>0</v>
      </c>
      <c r="R191" s="190">
        <f>SUM(COUNTIF(TBAT164NA,{"",2,3,4,5,6,7,8,9,10,11,12,13,14}&amp;$C191)*{1,2,3,4,5,6,7,8,9,10,11,12,13,14})</f>
        <v>0</v>
      </c>
      <c r="S191" s="190">
        <f>SUM(COUNTIF(TBAT52NA,{"",2,3,4,5,6,7,8,9,10,11,12,13,14}&amp;$C191)*{1,2,3,4,5,6,7,8,9,10,11,12,13,14})</f>
        <v>0</v>
      </c>
      <c r="T191" s="190">
        <f>SUM(COUNTIF(TBAT301NA,{"",2,3,4,5,6,7,8,9,10,11,12,13,14}&amp;$C191)*{1,2,3,4,5,6,7,8,9,10,11,12,13,14})</f>
        <v>0</v>
      </c>
      <c r="U191" s="190">
        <f>SUM(COUNTIF(TBAT46NA,{"",2,3,4,5,6,7,8,9,10,11,12,13,14}&amp;$C191)*{1,2,3,4,5,6,7,8,9,10,11,12,13,14})</f>
        <v>0</v>
      </c>
      <c r="V191" s="190">
        <f>SUM(COUNTIF(TBAT378NA,{"",2,3,4,5,6,7,8,9,10,11,12,13,14}&amp;$C191)*{1,2,3,4,5,6,7,8,9,10,11,12,13,14})</f>
        <v>0</v>
      </c>
      <c r="W191" s="179">
        <f t="shared" si="11"/>
        <v>0</v>
      </c>
      <c r="X191" s="226"/>
    </row>
    <row r="192" spans="1:24" hidden="1">
      <c r="A192" s="168" t="str">
        <f>IF(W192=0,"ẩn",MAX($A$5:$A191)+1)</f>
        <v>ẩn</v>
      </c>
      <c r="B192" s="175" t="s">
        <v>552</v>
      </c>
      <c r="C192" s="176" t="s">
        <v>553</v>
      </c>
      <c r="D192" s="176" t="s">
        <v>13</v>
      </c>
      <c r="E192" s="190">
        <f>SUM(COUNTIF(thaydayTA,{"",2,3,4,5,6,7,8,9,10,11,12,13,14}&amp;$C192)*{1,2,3,4,5,6,7,8,9,10,11,12,13,14})</f>
        <v>0</v>
      </c>
      <c r="F192" s="80">
        <f>SUM(COUNTIF(XDMTA5ABDEN39,{"",2,3,4,5,6,7,8,9,10,11,12,13,14}&amp;$C192)*{1,2,3,4,5,6,7,8,9,10,11,12,13,14})</f>
        <v>0</v>
      </c>
      <c r="G192" s="190">
        <f>SUM(COUNTIF(TA15DEN61,{"",2,3,4,5,6,7,8,9,10,11,12,13,14}&amp;$C192)*{1,2,3,4,5,6,7,8,9,10,11,12,13,14})</f>
        <v>0</v>
      </c>
      <c r="H192" s="190"/>
      <c r="I192" s="190"/>
      <c r="J192" s="190">
        <f>SUM(COUNTIF(xencot,{"",2,3,4,5,6,7,8,9,10,11,12,13,14}&amp;$C192)*{1,2,3,4,5,6,7,8,9,10,11,12,13,14})</f>
        <v>0</v>
      </c>
      <c r="K192" s="190">
        <f>SUM(COUNTIF(TBAT51NA,{"",2,3,4,5,6,7,8,9,10,11,12,13,14}&amp;$C192)*{1,2,3,4,5,6,7,8,9,10,11,12,13,14})</f>
        <v>0</v>
      </c>
      <c r="L192" s="190"/>
      <c r="M192" s="190">
        <f>SUM(COUNTIF(TBAT218NA,{"",2,3,4,5,6,7,8,9,10,11,12,13,14}&amp;$C192)*{1,2,3,4,5,6,7,8,9,10,11,12,13,14})</f>
        <v>0</v>
      </c>
      <c r="N192" s="190">
        <f>SUM(COUNTIF(TBAT22NA,{"",2,3,4,5,6,7,8,9,10,11,12,13,14}&amp;$C192)*{1,2,3,4,5,6,7,8,9,10,11,12,13,14})</f>
        <v>0</v>
      </c>
      <c r="O192" s="190">
        <f>SUM(COUNTIF(TBAT24NA,{"",2,3,4,5,6,7,8,9,10,11,12,13,14}&amp;$C192)*{1,2,3,4,5,6,7,8,9,10,11,12,13,14})</f>
        <v>0</v>
      </c>
      <c r="P192" s="190">
        <f>SUM(COUNTIF(TBAT9NA,{"",2,3,4,5,6,7,8,9,10,11,12,13,14}&amp;$C192)*{1,2,3,4,5,6,7,8,9,10,11,12,13,14})</f>
        <v>0</v>
      </c>
      <c r="Q192" s="190">
        <f>SUM(COUNTIF(TBAT60NA,{"",2,3,4,5,6,7,8,9,10,11,12,13,14}&amp;$C192)*{1,2,3,4,5,6,7,8,9,10,11,12,13,14})</f>
        <v>0</v>
      </c>
      <c r="R192" s="190">
        <f>SUM(COUNTIF(TBAT164NA,{"",2,3,4,5,6,7,8,9,10,11,12,13,14}&amp;$C192)*{1,2,3,4,5,6,7,8,9,10,11,12,13,14})</f>
        <v>0</v>
      </c>
      <c r="S192" s="190">
        <f>SUM(COUNTIF(TBAT52NA,{"",2,3,4,5,6,7,8,9,10,11,12,13,14}&amp;$C192)*{1,2,3,4,5,6,7,8,9,10,11,12,13,14})</f>
        <v>0</v>
      </c>
      <c r="T192" s="190">
        <f>SUM(COUNTIF(TBAT301NA,{"",2,3,4,5,6,7,8,9,10,11,12,13,14}&amp;$C192)*{1,2,3,4,5,6,7,8,9,10,11,12,13,14})</f>
        <v>0</v>
      </c>
      <c r="U192" s="190">
        <f>SUM(COUNTIF(TBAT46NA,{"",2,3,4,5,6,7,8,9,10,11,12,13,14}&amp;$C192)*{1,2,3,4,5,6,7,8,9,10,11,12,13,14})</f>
        <v>0</v>
      </c>
      <c r="V192" s="190">
        <f>SUM(COUNTIF(TBAT378NA,{"",2,3,4,5,6,7,8,9,10,11,12,13,14}&amp;$C192)*{1,2,3,4,5,6,7,8,9,10,11,12,13,14})</f>
        <v>0</v>
      </c>
      <c r="W192" s="179">
        <f t="shared" si="11"/>
        <v>0</v>
      </c>
      <c r="X192" s="226"/>
    </row>
    <row r="193" spans="1:24">
      <c r="A193" s="166" t="s">
        <v>255</v>
      </c>
      <c r="B193" s="167" t="s">
        <v>554</v>
      </c>
      <c r="C193" s="166"/>
      <c r="D193" s="166"/>
      <c r="E193" s="179"/>
      <c r="F193" s="179"/>
      <c r="G193" s="179"/>
      <c r="H193" s="179"/>
      <c r="I193" s="179"/>
      <c r="J193" s="179"/>
      <c r="K193" s="179"/>
      <c r="L193" s="179"/>
      <c r="M193" s="179"/>
      <c r="N193" s="179"/>
      <c r="O193" s="179"/>
      <c r="P193" s="179"/>
      <c r="Q193" s="179"/>
      <c r="R193" s="179"/>
      <c r="S193" s="179"/>
      <c r="T193" s="179"/>
      <c r="U193" s="179"/>
      <c r="V193" s="179"/>
      <c r="W193" s="179"/>
      <c r="X193" s="576"/>
    </row>
    <row r="194" spans="1:24" ht="17.25" customHeight="1">
      <c r="A194" s="168">
        <f>IF(W194=0,"ẩn",MAX($A$5:$A193)+1)</f>
        <v>36</v>
      </c>
      <c r="B194" s="175" t="s">
        <v>555</v>
      </c>
      <c r="C194" s="176" t="s">
        <v>3</v>
      </c>
      <c r="D194" s="176" t="s">
        <v>12</v>
      </c>
      <c r="E194" s="80">
        <f>SUM(COUNTIF(thaydayTA,{"",2,3,4,5,6,7,8,9,10,11,12,13,14}&amp;$C194)*{1,2,3,4,5,6,7,8,9,10,11,12,13,14})</f>
        <v>14</v>
      </c>
      <c r="F194" s="80">
        <f>SUM(COUNTIF(XDMTA5ABDEN39,{"",2,3,4,5,6,7,8,9,10,11,12,13,14}&amp;$C194)*{1,2,3,4,5,6,7,8,9,10,11,12,13,14})</f>
        <v>6</v>
      </c>
      <c r="G194" s="80">
        <f>SUM(COUNTIF(TA15DEN61,{"",2,3,4,5,6,7,8,9,10,11,12,13,14}&amp;$C194)*{1,2,3,4,5,6,7,8,9,10,11,12,13,14})</f>
        <v>3</v>
      </c>
      <c r="H194" s="80"/>
      <c r="I194" s="80">
        <f>SUM(COUNTIF(BSLR4,{"",2,3,4,5,6,7,8,9,10,11,12,13,14}&amp;$C194)*{1,2,3,4,5,6,7,8,9,10,11,12,13,14})</f>
        <v>138</v>
      </c>
      <c r="J194" s="80">
        <f>SUM(COUNTIF(xencot,{"",2,3,4,5,6,7,8,9,10,11,12,13,14}&amp;$C194)*{1,2,3,4,5,6,7,8,9,10,11,12,13,14})</f>
        <v>0</v>
      </c>
      <c r="K194" s="80">
        <f>SUM(COUNTIF(TBAT51NA,{"",2,3,4,5,6,7,8,9,10,11,12,13,14}&amp;$C194)*{1,2,3,4,5,6,7,8,9,10,11,12,13,14})</f>
        <v>5</v>
      </c>
      <c r="L194" s="80"/>
      <c r="M194" s="80">
        <f>SUM(COUNTIF(TBAT218NA,{"",2,3,4,5,6,7,8,9,10,11,12,13,14}&amp;$C194)*{1,2,3,4,5,6,7,8,9,10,11,12,13,14})</f>
        <v>4</v>
      </c>
      <c r="N194" s="80">
        <f>SUM(COUNTIF(TBAT22NA,{"",2,3,4,5,6,7,8,9,10,11,12,13,14}&amp;$C194)*{1,2,3,4,5,6,7,8,9,10,11,12,13,14})</f>
        <v>5</v>
      </c>
      <c r="O194" s="80">
        <f>SUM(COUNTIF(TBAT24NA,{"",2,3,4,5,6,7,8,9,10,11,12,13,14}&amp;$C194)*{1,2,3,4,5,6,7,8,9,10,11,12,13,14})</f>
        <v>10</v>
      </c>
      <c r="P194" s="80">
        <f>SUM(COUNTIF(TBAT9NA,{"",2,3,4,5,6,7,8,9,10,11,12,13,14}&amp;$C194)*{1,2,3,4,5,6,7,8,9,10,11,12,13,14})</f>
        <v>9</v>
      </c>
      <c r="Q194" s="80">
        <f>SUM(COUNTIF(TBAT60NA,{"",2,3,4,5,6,7,8,9,10,11,12,13,14}&amp;$C194)*{1,2,3,4,5,6,7,8,9,10,11,12,13,14})</f>
        <v>5</v>
      </c>
      <c r="R194" s="80">
        <f>SUM(COUNTIF(TBAT164NA,{"",2,3,4,5,6,7,8,9,10,11,12,13,14}&amp;$C194)*{1,2,3,4,5,6,7,8,9,10,11,12,13,14})</f>
        <v>8</v>
      </c>
      <c r="S194" s="80">
        <f>SUM(COUNTIF(TBAT52NA,{"",2,3,4,5,6,7,8,9,10,11,12,13,14}&amp;$C194)*{1,2,3,4,5,6,7,8,9,10,11,12,13,14})</f>
        <v>5</v>
      </c>
      <c r="T194" s="80">
        <f>SUM(COUNTIF(TBAT301NA,{"",2,3,4,5,6,7,8,9,10,11,12,13,14}&amp;$C194)*{1,2,3,4,5,6,7,8,9,10,11,12,13,14})</f>
        <v>3</v>
      </c>
      <c r="U194" s="80">
        <f>SUM(COUNTIF(TBAT46NA,{"",2,3,4,5,6,7,8,9,10,11,12,13,14}&amp;$C194)*{1,2,3,4,5,6,7,8,9,10,11,12,13,14})</f>
        <v>3</v>
      </c>
      <c r="V194" s="80">
        <f>SUM(COUNTIF(TBAT378NA,{"",2,3,4,5,6,7,8,9,10,11,12,13,14}&amp;$C194)*{1,2,3,4,5,6,7,8,9,10,11,12,13,14})</f>
        <v>5</v>
      </c>
      <c r="W194" s="171">
        <f t="shared" si="11"/>
        <v>223</v>
      </c>
      <c r="X194" s="581"/>
    </row>
    <row r="195" spans="1:24" ht="17.25" hidden="1" customHeight="1">
      <c r="A195" s="168" t="str">
        <f>IF(W195=0,"ẩn",MAX($A$5:$A194)+1)</f>
        <v>ẩn</v>
      </c>
      <c r="B195" s="175" t="s">
        <v>556</v>
      </c>
      <c r="C195" s="176" t="s">
        <v>557</v>
      </c>
      <c r="D195" s="176" t="s">
        <v>12</v>
      </c>
      <c r="E195" s="190">
        <f>SUM(COUNTIF(thaydayTA,{"",2,3,4,5,6,7,8,9,10,11,12,13,14}&amp;$C195)*{1,2,3,4,5,6,7,8,9,10,11,12,13,14})</f>
        <v>0</v>
      </c>
      <c r="F195" s="80">
        <f>SUM(COUNTIF(XDMTA5ABDEN39,{"",2,3,4,5,6,7,8,9,10,11,12,13,14}&amp;$C195)*{1,2,3,4,5,6,7,8,9,10,11,12,13,14})</f>
        <v>0</v>
      </c>
      <c r="G195" s="190">
        <f>SUM(COUNTIF(TA15DEN61,{"",2,3,4,5,6,7,8,9,10,11,12,13,14}&amp;$C195)*{1,2,3,4,5,6,7,8,9,10,11,12,13,14})</f>
        <v>0</v>
      </c>
      <c r="H195" s="190"/>
      <c r="I195" s="190">
        <f>SUM(COUNTIF(BSLR4,{"",2,3,4,5,6,7,8,9,10,11,12,13,14}&amp;$C195)*{1,2,3,4,5,6,7,8,9,10,11,12,13,14})</f>
        <v>0</v>
      </c>
      <c r="J195" s="190">
        <f>SUM(COUNTIF(xencot,{"",2,3,4,5,6,7,8,9,10,11,12,13,14}&amp;$C195)*{1,2,3,4,5,6,7,8,9,10,11,12,13,14})</f>
        <v>0</v>
      </c>
      <c r="K195" s="190">
        <f>SUM(COUNTIF(TBAT51NA,{"",2,3,4,5,6,7,8,9,10,11,12,13,14}&amp;$C195)*{1,2,3,4,5,6,7,8,9,10,11,12,13,14})</f>
        <v>0</v>
      </c>
      <c r="L195" s="190"/>
      <c r="M195" s="190">
        <f>SUM(COUNTIF(TBAT218NA,{"",2,3,4,5,6,7,8,9,10,11,12,13,14}&amp;$C195)*{1,2,3,4,5,6,7,8,9,10,11,12,13,14})</f>
        <v>0</v>
      </c>
      <c r="N195" s="190">
        <f>SUM(COUNTIF(TBAT22NA,{"",2,3,4,5,6,7,8,9,10,11,12,13,14}&amp;$C195)*{1,2,3,4,5,6,7,8,9,10,11,12,13,14})</f>
        <v>0</v>
      </c>
      <c r="O195" s="190">
        <f>SUM(COUNTIF(TBAT24NA,{"",2,3,4,5,6,7,8,9,10,11,12,13,14}&amp;$C195)*{1,2,3,4,5,6,7,8,9,10,11,12,13,14})</f>
        <v>0</v>
      </c>
      <c r="P195" s="190">
        <f>SUM(COUNTIF(TBAT9NA,{"",2,3,4,5,6,7,8,9,10,11,12,13,14}&amp;$C195)*{1,2,3,4,5,6,7,8,9,10,11,12,13,14})</f>
        <v>0</v>
      </c>
      <c r="Q195" s="190">
        <f>SUM(COUNTIF(TBAT60NA,{"",2,3,4,5,6,7,8,9,10,11,12,13,14}&amp;$C195)*{1,2,3,4,5,6,7,8,9,10,11,12,13,14})</f>
        <v>0</v>
      </c>
      <c r="R195" s="190">
        <f>SUM(COUNTIF(TBAT164NA,{"",2,3,4,5,6,7,8,9,10,11,12,13,14}&amp;$C195)*{1,2,3,4,5,6,7,8,9,10,11,12,13,14})</f>
        <v>0</v>
      </c>
      <c r="S195" s="190">
        <f>SUM(COUNTIF(TBAT52NA,{"",2,3,4,5,6,7,8,9,10,11,12,13,14}&amp;$C195)*{1,2,3,4,5,6,7,8,9,10,11,12,13,14})</f>
        <v>0</v>
      </c>
      <c r="T195" s="190">
        <f>SUM(COUNTIF(TBAT301NA,{"",2,3,4,5,6,7,8,9,10,11,12,13,14}&amp;$C195)*{1,2,3,4,5,6,7,8,9,10,11,12,13,14})</f>
        <v>0</v>
      </c>
      <c r="U195" s="190">
        <f>SUM(COUNTIF(TBAT46NA,{"",2,3,4,5,6,7,8,9,10,11,12,13,14}&amp;$C195)*{1,2,3,4,5,6,7,8,9,10,11,12,13,14})</f>
        <v>0</v>
      </c>
      <c r="V195" s="190">
        <f>SUM(COUNTIF(TBAT378NA,{"",2,3,4,5,6,7,8,9,10,11,12,13,14}&amp;$C195)*{1,2,3,4,5,6,7,8,9,10,11,12,13,14})</f>
        <v>0</v>
      </c>
      <c r="W195" s="225">
        <f t="shared" si="11"/>
        <v>0</v>
      </c>
      <c r="X195" s="176"/>
    </row>
    <row r="196" spans="1:24" ht="17.25" hidden="1" customHeight="1">
      <c r="A196" s="168" t="str">
        <f>IF(W196=0,"ẩn",MAX($A$5:$A195)+1)</f>
        <v>ẩn</v>
      </c>
      <c r="B196" s="175" t="s">
        <v>558</v>
      </c>
      <c r="C196" s="176" t="s">
        <v>559</v>
      </c>
      <c r="D196" s="176" t="s">
        <v>12</v>
      </c>
      <c r="E196" s="190">
        <f>SUM(COUNTIF(thaydayTA,{"",2,3,4,5,6,7,8,9,10,11,12,13,14}&amp;$C196)*{1,2,3,4,5,6,7,8,9,10,11,12,13,14})</f>
        <v>0</v>
      </c>
      <c r="F196" s="80">
        <f>SUM(COUNTIF(XDMTA5ABDEN39,{"",2,3,4,5,6,7,8,9,10,11,12,13,14}&amp;$C196)*{1,2,3,4,5,6,7,8,9,10,11,12,13,14})</f>
        <v>0</v>
      </c>
      <c r="G196" s="190">
        <f>SUM(COUNTIF(TA15DEN61,{"",2,3,4,5,6,7,8,9,10,11,12,13,14}&amp;$C196)*{1,2,3,4,5,6,7,8,9,10,11,12,13,14})</f>
        <v>0</v>
      </c>
      <c r="H196" s="190"/>
      <c r="I196" s="190">
        <f>SUM(COUNTIF(BSLR4,{"",2,3,4,5,6,7,8,9,10,11,12,13,14}&amp;$C196)*{1,2,3,4,5,6,7,8,9,10,11,12,13,14})</f>
        <v>0</v>
      </c>
      <c r="J196" s="190">
        <f>SUM(COUNTIF(xencot,{"",2,3,4,5,6,7,8,9,10,11,12,13,14}&amp;$C196)*{1,2,3,4,5,6,7,8,9,10,11,12,13,14})</f>
        <v>0</v>
      </c>
      <c r="K196" s="190">
        <f>SUM(COUNTIF(TBAT51NA,{"",2,3,4,5,6,7,8,9,10,11,12,13,14}&amp;$C196)*{1,2,3,4,5,6,7,8,9,10,11,12,13,14})</f>
        <v>0</v>
      </c>
      <c r="L196" s="190"/>
      <c r="M196" s="190">
        <f>SUM(COUNTIF(TBAT218NA,{"",2,3,4,5,6,7,8,9,10,11,12,13,14}&amp;$C196)*{1,2,3,4,5,6,7,8,9,10,11,12,13,14})</f>
        <v>0</v>
      </c>
      <c r="N196" s="190">
        <f>SUM(COUNTIF(TBAT22NA,{"",2,3,4,5,6,7,8,9,10,11,12,13,14}&amp;$C196)*{1,2,3,4,5,6,7,8,9,10,11,12,13,14})</f>
        <v>0</v>
      </c>
      <c r="O196" s="190">
        <f>SUM(COUNTIF(TBAT24NA,{"",2,3,4,5,6,7,8,9,10,11,12,13,14}&amp;$C196)*{1,2,3,4,5,6,7,8,9,10,11,12,13,14})</f>
        <v>0</v>
      </c>
      <c r="P196" s="190">
        <f>SUM(COUNTIF(TBAT9NA,{"",2,3,4,5,6,7,8,9,10,11,12,13,14}&amp;$C196)*{1,2,3,4,5,6,7,8,9,10,11,12,13,14})</f>
        <v>0</v>
      </c>
      <c r="Q196" s="190">
        <f>SUM(COUNTIF(TBAT60NA,{"",2,3,4,5,6,7,8,9,10,11,12,13,14}&amp;$C196)*{1,2,3,4,5,6,7,8,9,10,11,12,13,14})</f>
        <v>0</v>
      </c>
      <c r="R196" s="190">
        <f>SUM(COUNTIF(TBAT164NA,{"",2,3,4,5,6,7,8,9,10,11,12,13,14}&amp;$C196)*{1,2,3,4,5,6,7,8,9,10,11,12,13,14})</f>
        <v>0</v>
      </c>
      <c r="S196" s="190">
        <f>SUM(COUNTIF(TBAT52NA,{"",2,3,4,5,6,7,8,9,10,11,12,13,14}&amp;$C196)*{1,2,3,4,5,6,7,8,9,10,11,12,13,14})</f>
        <v>0</v>
      </c>
      <c r="T196" s="190">
        <f>SUM(COUNTIF(TBAT301NA,{"",2,3,4,5,6,7,8,9,10,11,12,13,14}&amp;$C196)*{1,2,3,4,5,6,7,8,9,10,11,12,13,14})</f>
        <v>0</v>
      </c>
      <c r="U196" s="190">
        <f>SUM(COUNTIF(TBAT46NA,{"",2,3,4,5,6,7,8,9,10,11,12,13,14}&amp;$C196)*{1,2,3,4,5,6,7,8,9,10,11,12,13,14})</f>
        <v>0</v>
      </c>
      <c r="V196" s="190">
        <f>SUM(COUNTIF(TBAT378NA,{"",2,3,4,5,6,7,8,9,10,11,12,13,14}&amp;$C196)*{1,2,3,4,5,6,7,8,9,10,11,12,13,14})</f>
        <v>0</v>
      </c>
      <c r="W196" s="225">
        <f t="shared" si="11"/>
        <v>0</v>
      </c>
      <c r="X196" s="176"/>
    </row>
    <row r="197" spans="1:24" ht="15.75" hidden="1" customHeight="1">
      <c r="A197" s="168" t="str">
        <f>IF(W197=0,"ẩn",MAX($A$5:$A196)+1)</f>
        <v>ẩn</v>
      </c>
      <c r="B197" s="175" t="str">
        <f>"Tiếp địa giếng cột BTLT; " &amp;C197</f>
        <v>Tiếp địa giếng cột BTLT; G1-15</v>
      </c>
      <c r="C197" s="176" t="s">
        <v>560</v>
      </c>
      <c r="D197" s="176" t="s">
        <v>12</v>
      </c>
      <c r="E197" s="190">
        <f>SUM(COUNTIF(thaydayTA,{"",2,3,4,5,6,7,8,9,10,11,12,13,14}&amp;$C197)*{1,2,3,4,5,6,7,8,9,10,11,12,13,14})</f>
        <v>0</v>
      </c>
      <c r="F197" s="80">
        <f>SUM(COUNTIF(XDMTA5ABDEN39,{"",2,3,4,5,6,7,8,9,10,11,12,13,14}&amp;$C197)*{1,2,3,4,5,6,7,8,9,10,11,12,13,14})</f>
        <v>0</v>
      </c>
      <c r="G197" s="190">
        <f>SUM(COUNTIF(TA15DEN61,{"",2,3,4,5,6,7,8,9,10,11,12,13,14}&amp;$C197)*{1,2,3,4,5,6,7,8,9,10,11,12,13,14})</f>
        <v>0</v>
      </c>
      <c r="H197" s="190"/>
      <c r="I197" s="190">
        <f>SUM(COUNTIF(BSLR4,{"",2,3,4,5,6,7,8,9,10,11,12,13,14}&amp;$C197)*{1,2,3,4,5,6,7,8,9,10,11,12,13,14})</f>
        <v>0</v>
      </c>
      <c r="J197" s="190">
        <f>SUM(COUNTIF(xencot,{"",2,3,4,5,6,7,8,9,10,11,12,13,14}&amp;$C197)*{1,2,3,4,5,6,7,8,9,10,11,12,13,14})</f>
        <v>0</v>
      </c>
      <c r="K197" s="190">
        <f>SUM(COUNTIF(TBAT51NA,{"",2,3,4,5,6,7,8,9,10,11,12,13,14}&amp;$C197)*{1,2,3,4,5,6,7,8,9,10,11,12,13,14})</f>
        <v>0</v>
      </c>
      <c r="L197" s="190"/>
      <c r="M197" s="190">
        <f>SUM(COUNTIF(TBAT218NA,{"",2,3,4,5,6,7,8,9,10,11,12,13,14}&amp;$C197)*{1,2,3,4,5,6,7,8,9,10,11,12,13,14})</f>
        <v>0</v>
      </c>
      <c r="N197" s="190">
        <f>SUM(COUNTIF(TBAT22NA,{"",2,3,4,5,6,7,8,9,10,11,12,13,14}&amp;$C197)*{1,2,3,4,5,6,7,8,9,10,11,12,13,14})</f>
        <v>0</v>
      </c>
      <c r="O197" s="190">
        <f>SUM(COUNTIF(TBAT24NA,{"",2,3,4,5,6,7,8,9,10,11,12,13,14}&amp;$C197)*{1,2,3,4,5,6,7,8,9,10,11,12,13,14})</f>
        <v>0</v>
      </c>
      <c r="P197" s="190">
        <f>SUM(COUNTIF(TBAT9NA,{"",2,3,4,5,6,7,8,9,10,11,12,13,14}&amp;$C197)*{1,2,3,4,5,6,7,8,9,10,11,12,13,14})</f>
        <v>0</v>
      </c>
      <c r="Q197" s="190">
        <f>SUM(COUNTIF(TBAT60NA,{"",2,3,4,5,6,7,8,9,10,11,12,13,14}&amp;$C197)*{1,2,3,4,5,6,7,8,9,10,11,12,13,14})</f>
        <v>0</v>
      </c>
      <c r="R197" s="190">
        <f>SUM(COUNTIF(TBAT164NA,{"",2,3,4,5,6,7,8,9,10,11,12,13,14}&amp;$C197)*{1,2,3,4,5,6,7,8,9,10,11,12,13,14})</f>
        <v>0</v>
      </c>
      <c r="S197" s="190">
        <f>SUM(COUNTIF(TBAT52NA,{"",2,3,4,5,6,7,8,9,10,11,12,13,14}&amp;$C197)*{1,2,3,4,5,6,7,8,9,10,11,12,13,14})</f>
        <v>0</v>
      </c>
      <c r="T197" s="190">
        <f>SUM(COUNTIF(TBAT301NA,{"",2,3,4,5,6,7,8,9,10,11,12,13,14}&amp;$C197)*{1,2,3,4,5,6,7,8,9,10,11,12,13,14})</f>
        <v>0</v>
      </c>
      <c r="U197" s="190">
        <f>SUM(COUNTIF(TBAT46NA,{"",2,3,4,5,6,7,8,9,10,11,12,13,14}&amp;$C197)*{1,2,3,4,5,6,7,8,9,10,11,12,13,14})</f>
        <v>0</v>
      </c>
      <c r="V197" s="190">
        <f>SUM(COUNTIF(TBAT378NA,{"",2,3,4,5,6,7,8,9,10,11,12,13,14}&amp;$C197)*{1,2,3,4,5,6,7,8,9,10,11,12,13,14})</f>
        <v>0</v>
      </c>
      <c r="W197" s="225">
        <f t="shared" si="11"/>
        <v>0</v>
      </c>
      <c r="X197" s="176"/>
    </row>
    <row r="198" spans="1:24" ht="17.25" customHeight="1">
      <c r="A198" s="168">
        <f>IF(W198=0,"ẩn",MAX($A$5:$A197)+1)</f>
        <v>37</v>
      </c>
      <c r="B198" s="175" t="s">
        <v>561</v>
      </c>
      <c r="C198" s="176" t="s">
        <v>263</v>
      </c>
      <c r="D198" s="193" t="s">
        <v>12</v>
      </c>
      <c r="E198" s="80">
        <f>SUM(COUNTIF(thaydayTA,{"",2,3,4,5,6,7,8,9,10,11,12,13,14}&amp;$C198)*{1,2,3,4,5,6,7,8,9,10,11,12,13,14})</f>
        <v>15</v>
      </c>
      <c r="F198" s="80">
        <f>SUM(COUNTIF(XDMTA5ABDEN39,{"",2,3,4,5,6,7,8,9,10,11,12,13,14}&amp;$C198)*{1,2,3,4,5,6,7,8,9,10,11,12,13,14})</f>
        <v>13</v>
      </c>
      <c r="G198" s="80">
        <f>SUM(COUNTIF(TA15DEN61,{"",2,3,4,5,6,7,8,9,10,11,12,13,14}&amp;$C198)*{1,2,3,4,5,6,7,8,9,10,11,12,13,14})</f>
        <v>10</v>
      </c>
      <c r="H198" s="80"/>
      <c r="I198" s="80">
        <f>SUM(COUNTIF(BSLR4,{"",2,3,4,5,6,7,8,9,10,11,12,13,14}&amp;$C198)*{1,2,3,4,5,6,7,8,9,10,11,12,13,14})</f>
        <v>138</v>
      </c>
      <c r="J198" s="80">
        <f>SUM(COUNTIF(xencot,{"",2,3,4,5,6,7,8,9,10,11,12,13,14}&amp;$C198)*{1,2,3,4,5,6,7,8,9,10,11,12,13,14})</f>
        <v>0</v>
      </c>
      <c r="K198" s="80">
        <f>SUM(COUNTIF(TBAT51NA,{"",2,3,4,5,6,7,8,9,10,11,12,13,14}&amp;$C198)*{1,2,3,4,5,6,7,8,9,10,11,12,13,14})</f>
        <v>5</v>
      </c>
      <c r="L198" s="80"/>
      <c r="M198" s="80">
        <f>SUM(COUNTIF(TBAT218NA,{"",2,3,4,5,6,7,8,9,10,11,12,13,14}&amp;$C198)*{1,2,3,4,5,6,7,8,9,10,11,12,13,14})</f>
        <v>15</v>
      </c>
      <c r="N198" s="80">
        <f>SUM(COUNTIF(TBAT22NA,{"",2,3,4,5,6,7,8,9,10,11,12,13,14}&amp;$C198)*{1,2,3,4,5,6,7,8,9,10,11,12,13,14})</f>
        <v>15</v>
      </c>
      <c r="O198" s="80">
        <f>SUM(COUNTIF(TBAT24NA,{"",2,3,4,5,6,7,8,9,10,11,12,13,14}&amp;$C198)*{1,2,3,4,5,6,7,8,9,10,11,12,13,14})</f>
        <v>22</v>
      </c>
      <c r="P198" s="80">
        <f>SUM(COUNTIF(TBAT9NA,{"",2,3,4,5,6,7,8,9,10,11,12,13,14}&amp;$C198)*{1,2,3,4,5,6,7,8,9,10,11,12,13,14})</f>
        <v>20</v>
      </c>
      <c r="Q198" s="80">
        <f>SUM(COUNTIF(TBAT60NA,{"",2,3,4,5,6,7,8,9,10,11,12,13,14}&amp;$C198)*{1,2,3,4,5,6,7,8,9,10,11,12,13,14})</f>
        <v>12</v>
      </c>
      <c r="R198" s="80">
        <f>SUM(COUNTIF(TBAT164NA,{"",2,3,4,5,6,7,8,9,10,11,12,13,14}&amp;$C198)*{1,2,3,4,5,6,7,8,9,10,11,12,13,14})</f>
        <v>13</v>
      </c>
      <c r="S198" s="80">
        <f>SUM(COUNTIF(TBAT52NA,{"",2,3,4,5,6,7,8,9,10,11,12,13,14}&amp;$C198)*{1,2,3,4,5,6,7,8,9,10,11,12,13,14})</f>
        <v>14</v>
      </c>
      <c r="T198" s="80">
        <f>SUM(COUNTIF(TBAT301NA,{"",2,3,4,5,6,7,8,9,10,11,12,13,14}&amp;$C198)*{1,2,3,4,5,6,7,8,9,10,11,12,13,14})</f>
        <v>3</v>
      </c>
      <c r="U198" s="80">
        <f>SUM(COUNTIF(TBAT46NA,{"",2,3,4,5,6,7,8,9,10,11,12,13,14}&amp;$C198)*{1,2,3,4,5,6,7,8,9,10,11,12,13,14})</f>
        <v>3</v>
      </c>
      <c r="V198" s="80">
        <f>SUM(COUNTIF(TBAT378NA,{"",2,3,4,5,6,7,8,9,10,11,12,13,14}&amp;$C198)*{1,2,3,4,5,6,7,8,9,10,11,12,13,14})</f>
        <v>5</v>
      </c>
      <c r="W198" s="171">
        <f t="shared" si="11"/>
        <v>303</v>
      </c>
      <c r="X198" s="581"/>
    </row>
    <row r="199" spans="1:24" ht="17.25" hidden="1" customHeight="1">
      <c r="A199" s="168" t="str">
        <f>IF(W199=0,"ẩn",MAX($A$5:$A198)+1)</f>
        <v>ẩn</v>
      </c>
      <c r="B199" s="175" t="s">
        <v>562</v>
      </c>
      <c r="C199" s="176" t="s">
        <v>563</v>
      </c>
      <c r="D199" s="193" t="s">
        <v>12</v>
      </c>
      <c r="E199" s="190">
        <f>SUM(COUNTIF(thaydayTA,{"",2,3,4,5,6,7,8,9,10,11,12,13,14}&amp;$C199)*{1,2,3,4,5,6,7,8,9,10,11,12,13,14})</f>
        <v>0</v>
      </c>
      <c r="F199" s="80">
        <f>SUM(COUNTIF(XDMTA5ABDEN39,{"",2,3,4,5,6,7,8,9,10,11,12,13,14}&amp;$C199)*{1,2,3,4,5,6,7,8,9,10,11,12,13,14})</f>
        <v>0</v>
      </c>
      <c r="G199" s="190">
        <f>SUM(COUNTIF(TA15DEN61,{"",2,3,4,5,6,7,8,9,10,11,12,13,14}&amp;$C199)*{1,2,3,4,5,6,7,8,9,10,11,12,13,14})</f>
        <v>0</v>
      </c>
      <c r="H199" s="190"/>
      <c r="I199" s="190">
        <f>SUM(COUNTIF(BSLR4,{"",2,3,4,5,6,7,8,9,10,11,12,13,14}&amp;$C199)*{1,2,3,4,5,6,7,8,9,10,11,12,13,14})</f>
        <v>0</v>
      </c>
      <c r="J199" s="190">
        <f>SUM(COUNTIF(xencot,{"",2,3,4,5,6,7,8,9,10,11,12,13,14}&amp;$C199)*{1,2,3,4,5,6,7,8,9,10,11,12,13,14})</f>
        <v>0</v>
      </c>
      <c r="K199" s="190">
        <f>SUM(COUNTIF(TBAT51NA,{"",2,3,4,5,6,7,8,9,10,11,12,13,14}&amp;$C199)*{1,2,3,4,5,6,7,8,9,10,11,12,13,14})</f>
        <v>0</v>
      </c>
      <c r="L199" s="190"/>
      <c r="M199" s="190">
        <f>SUM(COUNTIF(TBAT218NA,{"",2,3,4,5,6,7,8,9,10,11,12,13,14}&amp;$C199)*{1,2,3,4,5,6,7,8,9,10,11,12,13,14})</f>
        <v>0</v>
      </c>
      <c r="N199" s="190">
        <f>SUM(COUNTIF(TBAT22NA,{"",2,3,4,5,6,7,8,9,10,11,12,13,14}&amp;$C199)*{1,2,3,4,5,6,7,8,9,10,11,12,13,14})</f>
        <v>0</v>
      </c>
      <c r="O199" s="190">
        <f>SUM(COUNTIF(TBAT24NA,{"",2,3,4,5,6,7,8,9,10,11,12,13,14}&amp;$C199)*{1,2,3,4,5,6,7,8,9,10,11,12,13,14})</f>
        <v>0</v>
      </c>
      <c r="P199" s="190">
        <f>SUM(COUNTIF(TBAT9NA,{"",2,3,4,5,6,7,8,9,10,11,12,13,14}&amp;$C199)*{1,2,3,4,5,6,7,8,9,10,11,12,13,14})</f>
        <v>0</v>
      </c>
      <c r="Q199" s="190">
        <f>SUM(COUNTIF(TBAT60NA,{"",2,3,4,5,6,7,8,9,10,11,12,13,14}&amp;$C199)*{1,2,3,4,5,6,7,8,9,10,11,12,13,14})</f>
        <v>0</v>
      </c>
      <c r="R199" s="190">
        <f>SUM(COUNTIF(TBAT164NA,{"",2,3,4,5,6,7,8,9,10,11,12,13,14}&amp;$C199)*{1,2,3,4,5,6,7,8,9,10,11,12,13,14})</f>
        <v>0</v>
      </c>
      <c r="S199" s="190">
        <f>SUM(COUNTIF(TBAT52NA,{"",2,3,4,5,6,7,8,9,10,11,12,13,14}&amp;$C199)*{1,2,3,4,5,6,7,8,9,10,11,12,13,14})</f>
        <v>0</v>
      </c>
      <c r="T199" s="190">
        <f>SUM(COUNTIF(TBAT301NA,{"",2,3,4,5,6,7,8,9,10,11,12,13,14}&amp;$C199)*{1,2,3,4,5,6,7,8,9,10,11,12,13,14})</f>
        <v>0</v>
      </c>
      <c r="U199" s="190">
        <f>SUM(COUNTIF(TBAT46NA,{"",2,3,4,5,6,7,8,9,10,11,12,13,14}&amp;$C199)*{1,2,3,4,5,6,7,8,9,10,11,12,13,14})</f>
        <v>0</v>
      </c>
      <c r="V199" s="190">
        <f>SUM(COUNTIF(TBAT378NA,{"",2,3,4,5,6,7,8,9,10,11,12,13,14}&amp;$C199)*{1,2,3,4,5,6,7,8,9,10,11,12,13,14})</f>
        <v>0</v>
      </c>
      <c r="W199" s="225">
        <f t="shared" si="11"/>
        <v>0</v>
      </c>
      <c r="X199" s="176"/>
    </row>
    <row r="200" spans="1:24" ht="17.25" hidden="1" customHeight="1">
      <c r="A200" s="168" t="str">
        <f>IF(W200=0,"ẩn",MAX($A$5:$A199)+1)</f>
        <v>ẩn</v>
      </c>
      <c r="B200" s="175" t="s">
        <v>564</v>
      </c>
      <c r="C200" s="176" t="s">
        <v>565</v>
      </c>
      <c r="D200" s="193" t="s">
        <v>12</v>
      </c>
      <c r="E200" s="190">
        <f>SUM(COUNTIF(thaydayTA,{"",2,3,4,5,6,7,8,9,10,11,12,13,14}&amp;$C200)*{1,2,3,4,5,6,7,8,9,10,11,12,13,14})</f>
        <v>0</v>
      </c>
      <c r="F200" s="80">
        <f>SUM(COUNTIF(XDMTA5ABDEN39,{"",2,3,4,5,6,7,8,9,10,11,12,13,14}&amp;$C200)*{1,2,3,4,5,6,7,8,9,10,11,12,13,14})</f>
        <v>0</v>
      </c>
      <c r="G200" s="190">
        <f>SUM(COUNTIF(TA15DEN61,{"",2,3,4,5,6,7,8,9,10,11,12,13,14}&amp;$C200)*{1,2,3,4,5,6,7,8,9,10,11,12,13,14})</f>
        <v>0</v>
      </c>
      <c r="H200" s="190"/>
      <c r="I200" s="190">
        <f>SUM(COUNTIF(BSLR4,{"",2,3,4,5,6,7,8,9,10,11,12,13,14}&amp;$C200)*{1,2,3,4,5,6,7,8,9,10,11,12,13,14})</f>
        <v>0</v>
      </c>
      <c r="J200" s="190">
        <f>SUM(COUNTIF(xencot,{"",2,3,4,5,6,7,8,9,10,11,12,13,14}&amp;$C200)*{1,2,3,4,5,6,7,8,9,10,11,12,13,14})</f>
        <v>0</v>
      </c>
      <c r="K200" s="190">
        <f>SUM(COUNTIF(TBAT51NA,{"",2,3,4,5,6,7,8,9,10,11,12,13,14}&amp;$C200)*{1,2,3,4,5,6,7,8,9,10,11,12,13,14})</f>
        <v>0</v>
      </c>
      <c r="L200" s="190"/>
      <c r="M200" s="190">
        <f>SUM(COUNTIF(TBAT218NA,{"",2,3,4,5,6,7,8,9,10,11,12,13,14}&amp;$C200)*{1,2,3,4,5,6,7,8,9,10,11,12,13,14})</f>
        <v>0</v>
      </c>
      <c r="N200" s="190">
        <f>SUM(COUNTIF(TBAT22NA,{"",2,3,4,5,6,7,8,9,10,11,12,13,14}&amp;$C200)*{1,2,3,4,5,6,7,8,9,10,11,12,13,14})</f>
        <v>0</v>
      </c>
      <c r="O200" s="190">
        <f>SUM(COUNTIF(TBAT24NA,{"",2,3,4,5,6,7,8,9,10,11,12,13,14}&amp;$C200)*{1,2,3,4,5,6,7,8,9,10,11,12,13,14})</f>
        <v>0</v>
      </c>
      <c r="P200" s="190">
        <f>SUM(COUNTIF(TBAT9NA,{"",2,3,4,5,6,7,8,9,10,11,12,13,14}&amp;$C200)*{1,2,3,4,5,6,7,8,9,10,11,12,13,14})</f>
        <v>0</v>
      </c>
      <c r="Q200" s="190">
        <f>SUM(COUNTIF(TBAT60NA,{"",2,3,4,5,6,7,8,9,10,11,12,13,14}&amp;$C200)*{1,2,3,4,5,6,7,8,9,10,11,12,13,14})</f>
        <v>0</v>
      </c>
      <c r="R200" s="190">
        <f>SUM(COUNTIF(TBAT164NA,{"",2,3,4,5,6,7,8,9,10,11,12,13,14}&amp;$C200)*{1,2,3,4,5,6,7,8,9,10,11,12,13,14})</f>
        <v>0</v>
      </c>
      <c r="S200" s="190">
        <f>SUM(COUNTIF(TBAT52NA,{"",2,3,4,5,6,7,8,9,10,11,12,13,14}&amp;$C200)*{1,2,3,4,5,6,7,8,9,10,11,12,13,14})</f>
        <v>0</v>
      </c>
      <c r="T200" s="190">
        <f>SUM(COUNTIF(TBAT301NA,{"",2,3,4,5,6,7,8,9,10,11,12,13,14}&amp;$C200)*{1,2,3,4,5,6,7,8,9,10,11,12,13,14})</f>
        <v>0</v>
      </c>
      <c r="U200" s="190">
        <f>SUM(COUNTIF(TBAT46NA,{"",2,3,4,5,6,7,8,9,10,11,12,13,14}&amp;$C200)*{1,2,3,4,5,6,7,8,9,10,11,12,13,14})</f>
        <v>0</v>
      </c>
      <c r="V200" s="190">
        <f>SUM(COUNTIF(TBAT378NA,{"",2,3,4,5,6,7,8,9,10,11,12,13,14}&amp;$C200)*{1,2,3,4,5,6,7,8,9,10,11,12,13,14})</f>
        <v>0</v>
      </c>
      <c r="W200" s="225">
        <f t="shared" si="11"/>
        <v>0</v>
      </c>
      <c r="X200" s="176"/>
    </row>
    <row r="201" spans="1:24" ht="17.25" customHeight="1">
      <c r="A201" s="168">
        <f>IF(W201=0,"ẩn",MAX($A$5:$A200)+1)</f>
        <v>38</v>
      </c>
      <c r="B201" s="175" t="s">
        <v>17</v>
      </c>
      <c r="C201" s="176" t="s">
        <v>168</v>
      </c>
      <c r="D201" s="193" t="s">
        <v>12</v>
      </c>
      <c r="E201" s="80">
        <f>SUM(COUNTIF(thaydayTA,{"",2,3,4,5,6,7,8,9,10,11,12,13,14}&amp;$C201)*{1,2,3,4,5,6,7,8,9,10,11,12,13,14})</f>
        <v>15</v>
      </c>
      <c r="F201" s="80">
        <f>SUM(COUNTIF(XDMTA5ABDEN39,{"",2,3,4,5,6,7,8,9,10,11,12,13,14}&amp;$C201)*{1,2,3,4,5,6,7,8,9,10,11,12,13,14})</f>
        <v>13</v>
      </c>
      <c r="G201" s="80">
        <f>SUM(COUNTIF(TA15DEN61,{"",2,3,4,5,6,7,8,9,10,11,12,13,14}&amp;$C201)*{1,2,3,4,5,6,7,8,9,10,11,12,13,14})</f>
        <v>10</v>
      </c>
      <c r="H201" s="80"/>
      <c r="I201" s="80">
        <f>SUM(COUNTIF(BSLR4,{"",2,3,4,5,6,7,8,9,10,11,12,13,14}&amp;$C201)*{1,2,3,4,5,6,7,8,9,10,11,12,13,14})</f>
        <v>0</v>
      </c>
      <c r="J201" s="80">
        <f>SUM(COUNTIF(xencot,{"",2,3,4,5,6,7,8,9,10,11,12,13,14}&amp;$C201)*{1,2,3,4,5,6,7,8,9,10,11,12,13,14})</f>
        <v>0</v>
      </c>
      <c r="K201" s="80">
        <f>SUM(COUNTIF(TBAT51NA,{"",2,3,4,5,6,7,8,9,10,11,12,13,14}&amp;$C201)*{1,2,3,4,5,6,7,8,9,10,11,12,13,14})</f>
        <v>0</v>
      </c>
      <c r="L201" s="80"/>
      <c r="M201" s="80">
        <f>SUM(COUNTIF(TBAT218NA,{"",2,3,4,5,6,7,8,9,10,11,12,13,14}&amp;$C201)*{1,2,3,4,5,6,7,8,9,10,11,12,13,14})</f>
        <v>15</v>
      </c>
      <c r="N201" s="80">
        <f>SUM(COUNTIF(TBAT22NA,{"",2,3,4,5,6,7,8,9,10,11,12,13,14}&amp;$C201)*{1,2,3,4,5,6,7,8,9,10,11,12,13,14})</f>
        <v>16</v>
      </c>
      <c r="O201" s="80">
        <f>SUM(COUNTIF(TBAT24NA,{"",2,3,4,5,6,7,8,9,10,11,12,13,14}&amp;$C201)*{1,2,3,4,5,6,7,8,9,10,11,12,13,14})</f>
        <v>25</v>
      </c>
      <c r="P201" s="80">
        <f>SUM(COUNTIF(TBAT9NA,{"",2,3,4,5,6,7,8,9,10,11,12,13,14}&amp;$C201)*{1,2,3,4,5,6,7,8,9,10,11,12,13,14})</f>
        <v>20</v>
      </c>
      <c r="Q201" s="80">
        <f>SUM(COUNTIF(TBAT60NA,{"",2,3,4,5,6,7,8,9,10,11,12,13,14}&amp;$C201)*{1,2,3,4,5,6,7,8,9,10,11,12,13,14})</f>
        <v>12</v>
      </c>
      <c r="R201" s="80">
        <f>SUM(COUNTIF(TBAT164NA,{"",2,3,4,5,6,7,8,9,10,11,12,13,14}&amp;$C201)*{1,2,3,4,5,6,7,8,9,10,11,12,13,14})</f>
        <v>11</v>
      </c>
      <c r="S201" s="80">
        <f>SUM(COUNTIF(TBAT52NA,{"",2,3,4,5,6,7,8,9,10,11,12,13,14}&amp;$C201)*{1,2,3,4,5,6,7,8,9,10,11,12,13,14})</f>
        <v>17</v>
      </c>
      <c r="T201" s="80">
        <f>SUM(COUNTIF(TBAT301NA,{"",2,3,4,5,6,7,8,9,10,11,12,13,14}&amp;$C201)*{1,2,3,4,5,6,7,8,9,10,11,12,13,14})</f>
        <v>0</v>
      </c>
      <c r="U201" s="80">
        <f>SUM(COUNTIF(TBAT46NA,{"",2,3,4,5,6,7,8,9,10,11,12,13,14}&amp;$C201)*{1,2,3,4,5,6,7,8,9,10,11,12,13,14})</f>
        <v>0</v>
      </c>
      <c r="V201" s="80">
        <f>SUM(COUNTIF(TBAT378NA,{"",2,3,4,5,6,7,8,9,10,11,12,13,14}&amp;$C201)*{1,2,3,4,5,6,7,8,9,10,11,12,13,14})</f>
        <v>0</v>
      </c>
      <c r="W201" s="171">
        <f t="shared" si="11"/>
        <v>154</v>
      </c>
      <c r="X201" s="581"/>
    </row>
    <row r="202" spans="1:24" hidden="1">
      <c r="A202" s="168" t="str">
        <f>IF(W202=0,"ẩn",MAX($A$5:$A201)+1)</f>
        <v>ẩn</v>
      </c>
      <c r="B202" s="175" t="s">
        <v>566</v>
      </c>
      <c r="C202" s="176" t="s">
        <v>2</v>
      </c>
      <c r="D202" s="193" t="s">
        <v>12</v>
      </c>
      <c r="E202" s="190">
        <f>SUM(COUNTIF(thaydayTA,{"",2,3,4,5,6,7,8,9,10,11,12,13,14}&amp;$C202)*{1,2,3,4,5,6,7,8,9,10,11,12,13,14})</f>
        <v>0</v>
      </c>
      <c r="F202" s="80">
        <f>SUM(COUNTIF(XDMTA5ABDEN39,{"",2,3,4,5,6,7,8,9,10,11,12,13,14}&amp;$C202)*{1,2,3,4,5,6,7,8,9,10,11,12,13,14})</f>
        <v>0</v>
      </c>
      <c r="G202" s="190">
        <f>SUM(COUNTIF(TA15DEN61,{"",2,3,4,5,6,7,8,9,10,11,12,13,14}&amp;$C202)*{1,2,3,4,5,6,7,8,9,10,11,12,13,14})</f>
        <v>0</v>
      </c>
      <c r="H202" s="190"/>
      <c r="I202" s="190">
        <f>SUM(COUNTIF(BSLR4,{"",2,3,4,5,6,7,8,9,10,11,12,13,14}&amp;$C202)*{1,2,3,4,5,6,7,8,9,10,11,12,13,14})</f>
        <v>0</v>
      </c>
      <c r="J202" s="190">
        <f>SUM(COUNTIF(xencot,{"",2,3,4,5,6,7,8,9,10,11,12,13,14}&amp;$C202)*{1,2,3,4,5,6,7,8,9,10,11,12,13,14})</f>
        <v>0</v>
      </c>
      <c r="K202" s="190">
        <f>SUM(COUNTIF(TBAT51NA,{"",2,3,4,5,6,7,8,9,10,11,12,13,14}&amp;$C202)*{1,2,3,4,5,6,7,8,9,10,11,12,13,14})</f>
        <v>0</v>
      </c>
      <c r="L202" s="190"/>
      <c r="M202" s="190">
        <f>SUM(COUNTIF(TBAT218NA,{"",2,3,4,5,6,7,8,9,10,11,12,13,14}&amp;$C202)*{1,2,3,4,5,6,7,8,9,10,11,12,13,14})</f>
        <v>0</v>
      </c>
      <c r="N202" s="190">
        <f>SUM(COUNTIF(TBAT22NA,{"",2,3,4,5,6,7,8,9,10,11,12,13,14}&amp;$C202)*{1,2,3,4,5,6,7,8,9,10,11,12,13,14})</f>
        <v>0</v>
      </c>
      <c r="O202" s="190">
        <f>SUM(COUNTIF(TBAT24NA,{"",2,3,4,5,6,7,8,9,10,11,12,13,14}&amp;$C202)*{1,2,3,4,5,6,7,8,9,10,11,12,13,14})</f>
        <v>0</v>
      </c>
      <c r="P202" s="190">
        <f>SUM(COUNTIF(TBAT9NA,{"",2,3,4,5,6,7,8,9,10,11,12,13,14}&amp;$C202)*{1,2,3,4,5,6,7,8,9,10,11,12,13,14})</f>
        <v>0</v>
      </c>
      <c r="Q202" s="190">
        <f>SUM(COUNTIF(TBAT60NA,{"",2,3,4,5,6,7,8,9,10,11,12,13,14}&amp;$C202)*{1,2,3,4,5,6,7,8,9,10,11,12,13,14})</f>
        <v>0</v>
      </c>
      <c r="R202" s="190">
        <f>SUM(COUNTIF(TBAT164NA,{"",2,3,4,5,6,7,8,9,10,11,12,13,14}&amp;$C202)*{1,2,3,4,5,6,7,8,9,10,11,12,13,14})</f>
        <v>0</v>
      </c>
      <c r="S202" s="190">
        <f>SUM(COUNTIF(TBAT52NA,{"",2,3,4,5,6,7,8,9,10,11,12,13,14}&amp;$C202)*{1,2,3,4,5,6,7,8,9,10,11,12,13,14})</f>
        <v>0</v>
      </c>
      <c r="T202" s="190">
        <f>SUM(COUNTIF(TBAT301NA,{"",2,3,4,5,6,7,8,9,10,11,12,13,14}&amp;$C202)*{1,2,3,4,5,6,7,8,9,10,11,12,13,14})</f>
        <v>0</v>
      </c>
      <c r="U202" s="190">
        <f>SUM(COUNTIF(TBAT46NA,{"",2,3,4,5,6,7,8,9,10,11,12,13,14}&amp;$C202)*{1,2,3,4,5,6,7,8,9,10,11,12,13,14})</f>
        <v>0</v>
      </c>
      <c r="V202" s="190">
        <f>SUM(COUNTIF(TBAT378NA,{"",2,3,4,5,6,7,8,9,10,11,12,13,14}&amp;$C202)*{1,2,3,4,5,6,7,8,9,10,11,12,13,14})</f>
        <v>0</v>
      </c>
      <c r="W202" s="225">
        <f t="shared" si="11"/>
        <v>0</v>
      </c>
      <c r="X202" s="227"/>
    </row>
    <row r="203" spans="1:24" ht="17.25" customHeight="1">
      <c r="A203" s="166" t="s">
        <v>255</v>
      </c>
      <c r="B203" s="167" t="s">
        <v>567</v>
      </c>
      <c r="C203" s="166"/>
      <c r="D203" s="166"/>
      <c r="E203" s="179"/>
      <c r="F203" s="179"/>
      <c r="G203" s="179"/>
      <c r="H203" s="179"/>
      <c r="I203" s="179"/>
      <c r="J203" s="179"/>
      <c r="K203" s="179"/>
      <c r="L203" s="179"/>
      <c r="M203" s="179"/>
      <c r="N203" s="179"/>
      <c r="O203" s="179"/>
      <c r="P203" s="179"/>
      <c r="Q203" s="179"/>
      <c r="R203" s="179"/>
      <c r="S203" s="179"/>
      <c r="T203" s="179"/>
      <c r="U203" s="179"/>
      <c r="V203" s="179"/>
      <c r="W203" s="179"/>
      <c r="X203" s="576"/>
    </row>
    <row r="204" spans="1:24">
      <c r="A204" s="168">
        <f>IF(W204=0,"ẩn",MAX($A$5:$A203)+1)</f>
        <v>39</v>
      </c>
      <c r="B204" s="175" t="s">
        <v>568</v>
      </c>
      <c r="C204" s="176" t="s">
        <v>265</v>
      </c>
      <c r="D204" s="194" t="s">
        <v>12</v>
      </c>
      <c r="E204" s="80">
        <f>SUM(COUNTIF(thaydayTA,{"",2,3,4,5,6,7,8,9,10,11,12,13,14}&amp;$C204)*{1,2,3,4,5,6,7,8,9,10,11,12,13,14})</f>
        <v>1</v>
      </c>
      <c r="F204" s="80">
        <f>SUM(COUNTIF(XDMTA5ABDEN39,{"",2,3,4,5,6,7,8,9,10,11,12,13,14}&amp;$C204)*{1,2,3,4,5,6,7,8,9,10,11,12,13,14})</f>
        <v>18</v>
      </c>
      <c r="G204" s="80">
        <f>SUM(COUNTIF(TA15DEN61,{"",2,3,4,5,6,7,8,9,10,11,12,13,14}&amp;$C204)*{1,2,3,4,5,6,7,8,9,10,11,12,13,14})</f>
        <v>13</v>
      </c>
      <c r="H204" s="80"/>
      <c r="I204" s="80"/>
      <c r="J204" s="80">
        <f>SUM(COUNTIF(xencot,{"",2,3,4,5,6,7,8,9,10,11,12,13,14}&amp;$C204)*{1,2,3,4,5,6,7,8,9,10,11,12,13,14})</f>
        <v>0</v>
      </c>
      <c r="K204" s="80">
        <f>SUM(COUNTIF(TBAT51NA,{"",2,3,4,5,6,7,8,9,10,11,12,13,14}&amp;$C204)*{1,2,3,4,5,6,7,8,9,10,11,12,13,14})</f>
        <v>0</v>
      </c>
      <c r="L204" s="80"/>
      <c r="M204" s="80">
        <f>SUM(COUNTIF(TBAT218NA,{"",2,3,4,5,6,7,8,9,10,11,12,13,14}&amp;$C204)*{1,2,3,4,5,6,7,8,9,10,11,12,13,14})</f>
        <v>16</v>
      </c>
      <c r="N204" s="80">
        <f>SUM(COUNTIF(TBAT22NA,{"",2,3,4,5,6,7,8,9,10,11,12,13,14}&amp;$C204)*{1,2,3,4,5,6,7,8,9,10,11,12,13,14})</f>
        <v>16</v>
      </c>
      <c r="O204" s="80">
        <f>SUM(COUNTIF(TBAT24NA,{"",2,3,4,5,6,7,8,9,10,11,12,13,14}&amp;$C204)*{1,2,3,4,5,6,7,8,9,10,11,12,13,14})</f>
        <v>26</v>
      </c>
      <c r="P204" s="80">
        <f>SUM(COUNTIF(TBAT9NA,{"",2,3,4,5,6,7,8,9,10,11,12,13,14}&amp;$C204)*{1,2,3,4,5,6,7,8,9,10,11,12,13,14})</f>
        <v>27</v>
      </c>
      <c r="Q204" s="80">
        <f>SUM(COUNTIF(TBAT60NA,{"",2,3,4,5,6,7,8,9,10,11,12,13,14}&amp;$C204)*{1,2,3,4,5,6,7,8,9,10,11,12,13,14})</f>
        <v>13</v>
      </c>
      <c r="R204" s="80">
        <f>SUM(COUNTIF(TBAT164NA,{"",2,3,4,5,6,7,8,9,10,11,12,13,14}&amp;$C204)*{1,2,3,4,5,6,7,8,9,10,11,12,13,14})</f>
        <v>11</v>
      </c>
      <c r="S204" s="80">
        <f>SUM(COUNTIF(TBAT52NA,{"",2,3,4,5,6,7,8,9,10,11,12,13,14}&amp;$C204)*{1,2,3,4,5,6,7,8,9,10,11,12,13,14})</f>
        <v>17</v>
      </c>
      <c r="T204" s="80">
        <f>SUM(COUNTIF(TBAT301NA,{"",2,3,4,5,6,7,8,9,10,11,12,13,14}&amp;$C204)*{1,2,3,4,5,6,7,8,9,10,11,12,13,14})</f>
        <v>0</v>
      </c>
      <c r="U204" s="80">
        <f>SUM(COUNTIF(TBAT46NA,{"",2,3,4,5,6,7,8,9,10,11,12,13,14}&amp;$C204)*{1,2,3,4,5,6,7,8,9,10,11,12,13,14})</f>
        <v>0</v>
      </c>
      <c r="V204" s="80">
        <f>SUM(COUNTIF(TBAT378NA,{"",2,3,4,5,6,7,8,9,10,11,12,13,14}&amp;$C204)*{1,2,3,4,5,6,7,8,9,10,11,12,13,14})</f>
        <v>0</v>
      </c>
      <c r="W204" s="171">
        <f t="shared" ref="W204:W249" si="15">+SUM(E204:V204)</f>
        <v>158</v>
      </c>
      <c r="X204" s="583"/>
    </row>
    <row r="205" spans="1:24">
      <c r="A205" s="168">
        <f>IF(W205=0,"ẩn",MAX($A$5:$A204)+1)</f>
        <v>40</v>
      </c>
      <c r="B205" s="175" t="s">
        <v>569</v>
      </c>
      <c r="C205" s="176" t="s">
        <v>78</v>
      </c>
      <c r="D205" s="194" t="s">
        <v>12</v>
      </c>
      <c r="E205" s="80">
        <f>SUM(COUNTIF(thaydayTA,{"",2,3,4,5,6,7,8,9,10,11,12,13,14}&amp;$C205)*{1,2,3,4,5,6,7,8,9,10,11,12,13,14})</f>
        <v>0</v>
      </c>
      <c r="F205" s="80">
        <f>SUM(COUNTIF(XDMTA5ABDEN39,{"",2,3,4,5,6,7,8,9,10,11,12,13,14}&amp;$C205)*{1,2,3,4,5,6,7,8,9,10,11,12,13,14})</f>
        <v>0</v>
      </c>
      <c r="G205" s="80">
        <f>SUM(COUNTIF(TA15DEN61,{"",2,3,4,5,6,7,8,9,10,11,12,13,14}&amp;$C205)*{1,2,3,4,5,6,7,8,9,10,11,12,13,14})</f>
        <v>0</v>
      </c>
      <c r="H205" s="80"/>
      <c r="I205" s="80"/>
      <c r="J205" s="80">
        <f>SUM(COUNTIF(xencot,{"",2,3,4,5,6,7,8,9,10,11,12,13,14}&amp;$C205)*{1,2,3,4,5,6,7,8,9,10,11,12,13,14})</f>
        <v>0</v>
      </c>
      <c r="K205" s="80">
        <f>SUM(COUNTIF(TBAT51NA,{"",2,3,4,5,6,7,8,9,10,11,12,13,14}&amp;$C205)*{1,2,3,4,5,6,7,8,9,10,11,12,13,14})</f>
        <v>0</v>
      </c>
      <c r="L205" s="80"/>
      <c r="M205" s="80">
        <f>SUM(COUNTIF(TBAT218NA,{"",2,3,4,5,6,7,8,9,10,11,12,13,14}&amp;$C205)*{1,2,3,4,5,6,7,8,9,10,11,12,13,14})</f>
        <v>0</v>
      </c>
      <c r="N205" s="80">
        <f>SUM(COUNTIF(TBAT22NA,{"",2,3,4,5,6,7,8,9,10,11,12,13,14}&amp;$C205)*{1,2,3,4,5,6,7,8,9,10,11,12,13,14})</f>
        <v>0</v>
      </c>
      <c r="O205" s="80">
        <f>SUM(COUNTIF(TBAT24NA,{"",2,3,4,5,6,7,8,9,10,11,12,13,14}&amp;$C205)*{1,2,3,4,5,6,7,8,9,10,11,12,13,14})</f>
        <v>0</v>
      </c>
      <c r="P205" s="80">
        <f>SUM(COUNTIF(TBAT9NA,{"",2,3,4,5,6,7,8,9,10,11,12,13,14}&amp;$C205)*{1,2,3,4,5,6,7,8,9,10,11,12,13,14})</f>
        <v>0</v>
      </c>
      <c r="Q205" s="80">
        <f>SUM(COUNTIF(TBAT60NA,{"",2,3,4,5,6,7,8,9,10,11,12,13,14}&amp;$C205)*{1,2,3,4,5,6,7,8,9,10,11,12,13,14})</f>
        <v>0</v>
      </c>
      <c r="R205" s="80">
        <f>SUM(COUNTIF(TBAT164NA,{"",2,3,4,5,6,7,8,9,10,11,12,13,14}&amp;$C205)*{1,2,3,4,5,6,7,8,9,10,11,12,13,14})</f>
        <v>0</v>
      </c>
      <c r="S205" s="80">
        <f>SUM(COUNTIF(TBAT52NA,{"",2,3,4,5,6,7,8,9,10,11,12,13,14}&amp;$C205)*{1,2,3,4,5,6,7,8,9,10,11,12,13,14})</f>
        <v>0</v>
      </c>
      <c r="T205" s="80">
        <f>SUM(COUNTIF(TBAT301NA,{"",2,3,4,5,6,7,8,9,10,11,12,13,14}&amp;$C205)*{1,2,3,4,5,6,7,8,9,10,11,12,13,14})</f>
        <v>0</v>
      </c>
      <c r="U205" s="80">
        <f>SUM(COUNTIF(TBAT46NA,{"",2,3,4,5,6,7,8,9,10,11,12,13,14}&amp;$C205)*{1,2,3,4,5,6,7,8,9,10,11,12,13,14})</f>
        <v>0</v>
      </c>
      <c r="V205" s="80">
        <f>SUM(COUNTIF(TBAT378NA,{"",2,3,4,5,6,7,8,9,10,11,12,13,14}&amp;$C205)*{1,2,3,4,5,6,7,8,9,10,11,12,13,14})</f>
        <v>46</v>
      </c>
      <c r="W205" s="171">
        <f t="shared" si="15"/>
        <v>46</v>
      </c>
      <c r="X205" s="583"/>
    </row>
    <row r="206" spans="1:24">
      <c r="A206" s="168">
        <f>IF(W206=0,"ẩn",MAX($A$5:$A205)+1)</f>
        <v>41</v>
      </c>
      <c r="B206" s="175" t="s">
        <v>569</v>
      </c>
      <c r="C206" s="176" t="s">
        <v>79</v>
      </c>
      <c r="D206" s="194" t="s">
        <v>12</v>
      </c>
      <c r="E206" s="80">
        <f>SUM(COUNTIF(thaydayTA,{"",2,3,4,5,6,7,8,9,10,11,12,13,14}&amp;$C206)*{1,2,3,4,5,6,7,8,9,10,11,12,13,14})</f>
        <v>3</v>
      </c>
      <c r="F206" s="80">
        <f>SUM(COUNTIF(XDMTA5ABDEN39,{"",2,3,4,5,6,7,8,9,10,11,12,13,14}&amp;$C206)*{1,2,3,4,5,6,7,8,9,10,11,12,13,14})</f>
        <v>12</v>
      </c>
      <c r="G206" s="80">
        <f>SUM(COUNTIF(TA15DEN61,{"",2,3,4,5,6,7,8,9,10,11,12,13,14}&amp;$C206)*{1,2,3,4,5,6,7,8,9,10,11,12,13,14})</f>
        <v>15</v>
      </c>
      <c r="H206" s="80"/>
      <c r="I206" s="80"/>
      <c r="J206" s="80">
        <f>SUM(COUNTIF(xencot,{"",2,3,4,5,6,7,8,9,10,11,12,13,14}&amp;$C206)*{1,2,3,4,5,6,7,8,9,10,11,12,13,14})</f>
        <v>0</v>
      </c>
      <c r="K206" s="80">
        <f>SUM(COUNTIF(TBAT51NA,{"",2,3,4,5,6,7,8,9,10,11,12,13,14}&amp;$C206)*{1,2,3,4,5,6,7,8,9,10,11,12,13,14})</f>
        <v>0</v>
      </c>
      <c r="L206" s="80"/>
      <c r="M206" s="80">
        <f>SUM(COUNTIF(TBAT218NA,{"",2,3,4,5,6,7,8,9,10,11,12,13,14}&amp;$C206)*{1,2,3,4,5,6,7,8,9,10,11,12,13,14})</f>
        <v>9</v>
      </c>
      <c r="N206" s="80">
        <f>SUM(COUNTIF(TBAT22NA,{"",2,3,4,5,6,7,8,9,10,11,12,13,14}&amp;$C206)*{1,2,3,4,5,6,7,8,9,10,11,12,13,14})</f>
        <v>9</v>
      </c>
      <c r="O206" s="80">
        <f>SUM(COUNTIF(TBAT24NA,{"",2,3,4,5,6,7,8,9,10,11,12,13,14}&amp;$C206)*{1,2,3,4,5,6,7,8,9,10,11,12,13,14})</f>
        <v>18</v>
      </c>
      <c r="P206" s="80">
        <f>SUM(COUNTIF(TBAT9NA,{"",2,3,4,5,6,7,8,9,10,11,12,13,14}&amp;$C206)*{1,2,3,4,5,6,7,8,9,10,11,12,13,14})</f>
        <v>27</v>
      </c>
      <c r="Q206" s="80">
        <f>SUM(COUNTIF(TBAT60NA,{"",2,3,4,5,6,7,8,9,10,11,12,13,14}&amp;$C206)*{1,2,3,4,5,6,7,8,9,10,11,12,13,14})</f>
        <v>9</v>
      </c>
      <c r="R206" s="80">
        <f>SUM(COUNTIF(TBAT164NA,{"",2,3,4,5,6,7,8,9,10,11,12,13,14}&amp;$C206)*{1,2,3,4,5,6,7,8,9,10,11,12,13,14})</f>
        <v>12</v>
      </c>
      <c r="S206" s="80">
        <f>SUM(COUNTIF(TBAT52NA,{"",2,3,4,5,6,7,8,9,10,11,12,13,14}&amp;$C206)*{1,2,3,4,5,6,7,8,9,10,11,12,13,14})</f>
        <v>12</v>
      </c>
      <c r="T206" s="80">
        <f>SUM(COUNTIF(TBAT301NA,{"",2,3,4,5,6,7,8,9,10,11,12,13,14}&amp;$C206)*{1,2,3,4,5,6,7,8,9,10,11,12,13,14})</f>
        <v>0</v>
      </c>
      <c r="U206" s="80">
        <f>SUM(COUNTIF(TBAT46NA,{"",2,3,4,5,6,7,8,9,10,11,12,13,14}&amp;$C206)*{1,2,3,4,5,6,7,8,9,10,11,12,13,14})</f>
        <v>0</v>
      </c>
      <c r="V206" s="80">
        <f>SUM(COUNTIF(TBAT378NA,{"",2,3,4,5,6,7,8,9,10,11,12,13,14}&amp;$C206)*{1,2,3,4,5,6,7,8,9,10,11,12,13,14})</f>
        <v>0</v>
      </c>
      <c r="W206" s="171">
        <f t="shared" si="15"/>
        <v>126</v>
      </c>
      <c r="X206" s="583"/>
    </row>
    <row r="207" spans="1:24">
      <c r="A207" s="168">
        <f>IF(W207=0,"ẩn",MAX($A$5:$A206)+1)</f>
        <v>42</v>
      </c>
      <c r="B207" s="175" t="s">
        <v>615</v>
      </c>
      <c r="C207" s="176" t="s">
        <v>264</v>
      </c>
      <c r="D207" s="194" t="s">
        <v>12</v>
      </c>
      <c r="E207" s="80">
        <f>SUM(COUNTIF(thaydayTA,{"",2,3,4,5,6,7,8,9,10,11,12,13,14}&amp;$C207)*{1,2,3,4,5,6,7,8,9,10,11,12,13,14})</f>
        <v>0</v>
      </c>
      <c r="F207" s="80">
        <f>SUM(COUNTIF(XDMTA5ABDEN39,{"",2,3,4,5,6,7,8,9,10,11,12,13,14}&amp;$C207)*{1,2,3,4,5,6,7,8,9,10,11,12,13,14})</f>
        <v>11</v>
      </c>
      <c r="G207" s="80">
        <f>SUM(COUNTIF(TA15DEN61,{"",2,3,4,5,6,7,8,9,10,11,12,13,14}&amp;$C207)*{1,2,3,4,5,6,7,8,9,10,11,12,13,14})</f>
        <v>5</v>
      </c>
      <c r="H207" s="80"/>
      <c r="I207" s="80"/>
      <c r="J207" s="80">
        <f>SUM(COUNTIF(xencot,{"",2,3,4,5,6,7,8,9,10,11,12,13,14}&amp;$C207)*{1,2,3,4,5,6,7,8,9,10,11,12,13,14})</f>
        <v>0</v>
      </c>
      <c r="K207" s="80">
        <f>SUM(COUNTIF(TBAT51NA,{"",2,3,4,5,6,7,8,9,10,11,12,13,14}&amp;$C207)*{1,2,3,4,5,6,7,8,9,10,11,12,13,14})</f>
        <v>0</v>
      </c>
      <c r="L207" s="80"/>
      <c r="M207" s="80">
        <f>SUM(COUNTIF(TBAT218NA,{"",2,3,4,5,6,7,8,9,10,11,12,13,14}&amp;$C207)*{1,2,3,4,5,6,7,8,9,10,11,12,13,14})</f>
        <v>12</v>
      </c>
      <c r="N207" s="80">
        <f>SUM(COUNTIF(TBAT22NA,{"",2,3,4,5,6,7,8,9,10,11,12,13,14}&amp;$C207)*{1,2,3,4,5,6,7,8,9,10,11,12,13,14})</f>
        <v>12</v>
      </c>
      <c r="O207" s="80">
        <f>SUM(COUNTIF(TBAT24NA,{"",2,3,4,5,6,7,8,9,10,11,12,13,14}&amp;$C207)*{1,2,3,4,5,6,7,8,9,10,11,12,13,14})</f>
        <v>16</v>
      </c>
      <c r="P207" s="80">
        <f>SUM(COUNTIF(TBAT9NA,{"",2,3,4,5,6,7,8,9,10,11,12,13,14}&amp;$C207)*{1,2,3,4,5,6,7,8,9,10,11,12,13,14})</f>
        <v>11</v>
      </c>
      <c r="Q207" s="80">
        <f>SUM(COUNTIF(TBAT60NA,{"",2,3,4,5,6,7,8,9,10,11,12,13,14}&amp;$C207)*{1,2,3,4,5,6,7,8,9,10,11,12,13,14})</f>
        <v>9</v>
      </c>
      <c r="R207" s="80">
        <f>SUM(COUNTIF(TBAT164NA,{"",2,3,4,5,6,7,8,9,10,11,12,13,14}&amp;$C207)*{1,2,3,4,5,6,7,8,9,10,11,12,13,14})</f>
        <v>5</v>
      </c>
      <c r="S207" s="80">
        <f>SUM(COUNTIF(TBAT52NA,{"",2,3,4,5,6,7,8,9,10,11,12,13,14}&amp;$C207)*{1,2,3,4,5,6,7,8,9,10,11,12,13,14})</f>
        <v>10</v>
      </c>
      <c r="T207" s="80">
        <f>SUM(COUNTIF(TBAT301NA,{"",2,3,4,5,6,7,8,9,10,11,12,13,14}&amp;$C207)*{1,2,3,4,5,6,7,8,9,10,11,12,13,14})</f>
        <v>0</v>
      </c>
      <c r="U207" s="80">
        <f>SUM(COUNTIF(TBAT46NA,{"",2,3,4,5,6,7,8,9,10,11,12,13,14}&amp;$C207)*{1,2,3,4,5,6,7,8,9,10,11,12,13,14})</f>
        <v>0</v>
      </c>
      <c r="V207" s="80">
        <f>SUM(COUNTIF(TBAT378NA,{"",2,3,4,5,6,7,8,9,10,11,12,13,14}&amp;$C207)*{1,2,3,4,5,6,7,8,9,10,11,12,13,14})</f>
        <v>0</v>
      </c>
      <c r="W207" s="171">
        <f t="shared" si="15"/>
        <v>91</v>
      </c>
      <c r="X207" s="583"/>
    </row>
    <row r="208" spans="1:24">
      <c r="A208" s="168">
        <f>IF(W208=0,"ẩn",MAX($A$5:$A207)+1)</f>
        <v>43</v>
      </c>
      <c r="B208" s="175" t="s">
        <v>20</v>
      </c>
      <c r="C208" s="176" t="s">
        <v>570</v>
      </c>
      <c r="D208" s="194" t="s">
        <v>11</v>
      </c>
      <c r="E208" s="190">
        <f>SUM(COUNTIF(thaydayTA,{"",2,3,4,5,6,7,8,9,10,11,12,13,14}&amp;$C208)*{1,2,3,4,5,6,7,8,9,10,11,12,13,14})</f>
        <v>0</v>
      </c>
      <c r="F208" s="80">
        <f>SUM(COUNTIF(XDMTA5ABDEN39,{"",2,3,4,5,6,7,8,9,10,11,12,13,14}&amp;$C208)*{1,2,3,4,5,6,7,8,9,10,11,12,13,14})</f>
        <v>0</v>
      </c>
      <c r="G208" s="190">
        <f>SUM(COUNTIF(TA15DEN61,{"",2,3,4,5,6,7,8,9,10,11,12,13,14}&amp;$C208)*{1,2,3,4,5,6,7,8,9,10,11,12,13,14})</f>
        <v>0</v>
      </c>
      <c r="H208" s="190"/>
      <c r="I208" s="190"/>
      <c r="J208" s="190">
        <f>SUM(COUNTIF(xencot,{"",2,3,4,5,6,7,8,9,10,11,12,13,14}&amp;$C208)*{1,2,3,4,5,6,7,8,9,10,11,12,13,14})</f>
        <v>0</v>
      </c>
      <c r="K208" s="190">
        <f>SUM(COUNTIF(TBAT51NA,{"",2,3,4,5,6,7,8,9,10,11,12,13,14}&amp;$C208)*{1,2,3,4,5,6,7,8,9,10,11,12,13,14})</f>
        <v>0</v>
      </c>
      <c r="L208" s="190"/>
      <c r="M208" s="190">
        <f>SUM(COUNTIF(TBAT218NA,{"",2,3,4,5,6,7,8,9,10,11,12,13,14}&amp;$C208)*{1,2,3,4,5,6,7,8,9,10,11,12,13,14})</f>
        <v>0</v>
      </c>
      <c r="N208" s="190">
        <f>SUM(COUNTIF(TBAT22NA,{"",2,3,4,5,6,7,8,9,10,11,12,13,14}&amp;$C208)*{1,2,3,4,5,6,7,8,9,10,11,12,13,14})</f>
        <v>0</v>
      </c>
      <c r="O208" s="190">
        <f>SUM(COUNTIF(TBAT24NA,{"",2,3,4,5,6,7,8,9,10,11,12,13,14}&amp;$C208)*{1,2,3,4,5,6,7,8,9,10,11,12,13,14})</f>
        <v>0</v>
      </c>
      <c r="P208" s="190">
        <f>SUM(COUNTIF(TBAT9NA,{"",2,3,4,5,6,7,8,9,10,11,12,13,14}&amp;$C208)*{1,2,3,4,5,6,7,8,9,10,11,12,13,14})</f>
        <v>0</v>
      </c>
      <c r="Q208" s="190">
        <f>SUM(COUNTIF(TBAT60NA,{"",2,3,4,5,6,7,8,9,10,11,12,13,14}&amp;$C208)*{1,2,3,4,5,6,7,8,9,10,11,12,13,14})</f>
        <v>0</v>
      </c>
      <c r="R208" s="190">
        <f>SUM(COUNTIF(TBAT164NA,{"",2,3,4,5,6,7,8,9,10,11,12,13,14}&amp;$C208)*{1,2,3,4,5,6,7,8,9,10,11,12,13,14})</f>
        <v>0</v>
      </c>
      <c r="S208" s="190">
        <f>SUM(COUNTIF(TBAT52NA,{"",2,3,4,5,6,7,8,9,10,11,12,13,14}&amp;$C208)*{1,2,3,4,5,6,7,8,9,10,11,12,13,14})</f>
        <v>0</v>
      </c>
      <c r="T208" s="190">
        <f>SUM(COUNTIF(TBAT301NA,{"",2,3,4,5,6,7,8,9,10,11,12,13,14}&amp;$C208)*{1,2,3,4,5,6,7,8,9,10,11,12,13,14})</f>
        <v>0</v>
      </c>
      <c r="U208" s="190">
        <f>SUM(COUNTIF(TBAT46NA,{"",2,3,4,5,6,7,8,9,10,11,12,13,14}&amp;$C208)*{1,2,3,4,5,6,7,8,9,10,11,12,13,14})</f>
        <v>0</v>
      </c>
      <c r="V208" s="190">
        <f>SUM(COUNTIF(TBAT378NA,{"",2,3,4,5,6,7,8,9,10,11,12,13,14}&amp;$C208)*{1,2,3,4,5,6,7,8,9,10,11,12,13,14})</f>
        <v>0</v>
      </c>
      <c r="W208" s="171">
        <f>W204</f>
        <v>158</v>
      </c>
      <c r="X208" s="583"/>
    </row>
    <row r="209" spans="1:24">
      <c r="A209" s="168">
        <f>IF(W209=0,"ẩn",MAX($A$5:$A208)+1)</f>
        <v>44</v>
      </c>
      <c r="B209" s="175" t="s">
        <v>571</v>
      </c>
      <c r="C209" s="181" t="s">
        <v>266</v>
      </c>
      <c r="D209" s="194" t="s">
        <v>9</v>
      </c>
      <c r="E209" s="80">
        <f>SUM(COUNTIF(thaydayTA,{"",2,3,4,5,6,7,8,9,10,11,12,13,14}&amp;$C209)*{1,2,3,4,5,6,7,8,9,10,11,12,13,14})</f>
        <v>3</v>
      </c>
      <c r="F209" s="80">
        <f>SUM(COUNTIF(XDMTA5ABDEN39,{"",2,3,4,5,6,7,8,9,10,11,12,13,14}&amp;$C209)*{1,2,3,4,5,6,7,8,9,10,11,12,13,14})</f>
        <v>30</v>
      </c>
      <c r="G209" s="80">
        <f>SUM(COUNTIF(TA15DEN61,{"",2,3,4,5,6,7,8,9,10,11,12,13,14}&amp;$C209)*{1,2,3,4,5,6,7,8,9,10,11,12,13,14})</f>
        <v>26</v>
      </c>
      <c r="H209" s="80"/>
      <c r="I209" s="80"/>
      <c r="J209" s="80">
        <f>SUM(COUNTIF(xencot,{"",2,3,4,5,6,7,8,9,10,11,12,13,14}&amp;$C209)*{1,2,3,4,5,6,7,8,9,10,11,12,13,14})</f>
        <v>0</v>
      </c>
      <c r="K209" s="80">
        <f>SUM(COUNTIF(TBAT51NA,{"",2,3,4,5,6,7,8,9,10,11,12,13,14}&amp;$C209)*{1,2,3,4,5,6,7,8,9,10,11,12,13,14})</f>
        <v>0</v>
      </c>
      <c r="L209" s="80"/>
      <c r="M209" s="80">
        <f>SUM(COUNTIF(TBAT218NA,{"",2,3,4,5,6,7,8,9,10,11,12,13,14}&amp;$C209)*{1,2,3,4,5,6,7,8,9,10,11,12,13,14})</f>
        <v>23</v>
      </c>
      <c r="N209" s="80">
        <f>SUM(COUNTIF(TBAT22NA,{"",2,3,4,5,6,7,8,9,10,11,12,13,14}&amp;$C209)*{1,2,3,4,5,6,7,8,9,10,11,12,13,14})</f>
        <v>23</v>
      </c>
      <c r="O209" s="80">
        <f>SUM(COUNTIF(TBAT24NA,{"",2,3,4,5,6,7,8,9,10,11,12,13,14}&amp;$C209)*{1,2,3,4,5,6,7,8,9,10,11,12,13,14})</f>
        <v>42</v>
      </c>
      <c r="P209" s="80">
        <f>SUM(COUNTIF(TBAT9NA,{"",2,3,4,5,6,7,8,9,10,11,12,13,14}&amp;$C209)*{1,2,3,4,5,6,7,8,9,10,11,12,13,14})</f>
        <v>52</v>
      </c>
      <c r="Q209" s="80">
        <f>SUM(COUNTIF(TBAT60NA,{"",2,3,4,5,6,7,8,9,10,11,12,13,14}&amp;$C209)*{1,2,3,4,5,6,7,8,9,10,11,12,13,14})</f>
        <v>20</v>
      </c>
      <c r="R209" s="80">
        <f>SUM(COUNTIF(TBAT164NA,{"",2,3,4,5,6,7,8,9,10,11,12,13,14}&amp;$C209)*{1,2,3,4,5,6,7,8,9,10,11,12,13,14})</f>
        <v>21</v>
      </c>
      <c r="S209" s="80">
        <f>SUM(COUNTIF(TBAT52NA,{"",2,3,4,5,6,7,8,9,10,11,12,13,14}&amp;$C209)*{1,2,3,4,5,6,7,8,9,10,11,12,13,14})</f>
        <v>28</v>
      </c>
      <c r="T209" s="80">
        <f>SUM(COUNTIF(TBAT301NA,{"",2,3,4,5,6,7,8,9,10,11,12,13,14}&amp;$C209)*{1,2,3,4,5,6,7,8,9,10,11,12,13,14})</f>
        <v>0</v>
      </c>
      <c r="U209" s="80">
        <f>SUM(COUNTIF(TBAT46NA,{"",2,3,4,5,6,7,8,9,10,11,12,13,14}&amp;$C209)*{1,2,3,4,5,6,7,8,9,10,11,12,13,14})</f>
        <v>0</v>
      </c>
      <c r="V209" s="80">
        <f>SUM(COUNTIF(TBAT378NA,{"",2,3,4,5,6,7,8,9,10,11,12,13,14}&amp;$C209)*{1,2,3,4,5,6,7,8,9,10,11,12,13,14})</f>
        <v>0</v>
      </c>
      <c r="W209" s="171">
        <f t="shared" si="15"/>
        <v>268</v>
      </c>
      <c r="X209" s="583"/>
    </row>
    <row r="210" spans="1:24" ht="17.25" customHeight="1">
      <c r="A210" s="166" t="s">
        <v>255</v>
      </c>
      <c r="B210" s="167" t="s">
        <v>572</v>
      </c>
      <c r="C210" s="166"/>
      <c r="D210" s="166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79"/>
      <c r="X210" s="576"/>
    </row>
    <row r="211" spans="1:24" s="550" customFormat="1">
      <c r="A211" s="551">
        <f>IF(W211=0,"ẩn",MAX($A$5:$A210)+1)</f>
        <v>45</v>
      </c>
      <c r="B211" s="552" t="s">
        <v>573</v>
      </c>
      <c r="C211" s="553" t="s">
        <v>267</v>
      </c>
      <c r="D211" s="554" t="s">
        <v>12</v>
      </c>
      <c r="E211" s="555">
        <f>SUM(COUNTIF(thaydayTA,{"",2,3,4,5,6,7,8,9,10,11,12,13,14}&amp;$C211)*{1,2,3,4,5,6,7,8,9,10,11,12,13,14})</f>
        <v>16</v>
      </c>
      <c r="F211" s="555">
        <f>SUM(COUNTIF(XDMTA5ABDEN39,{"",2,3,4,5,6,7,8,9,10,11,12,13,14}&amp;$C211)*{1,2,3,4,5,6,7,8,9,10,11,12,13,14})</f>
        <v>13</v>
      </c>
      <c r="G211" s="555">
        <f>SUM(COUNTIF(TA15DEN61,{"",2,3,4,5,6,7,8,9,10,11,12,13,14}&amp;$C211)*{1,2,3,4,5,6,7,8,9,10,11,12,13,14})</f>
        <v>8</v>
      </c>
      <c r="H211" s="555"/>
      <c r="I211" s="555"/>
      <c r="J211" s="555">
        <f>SUM(COUNTIF(xencot,{"",2,3,4,5,6,7,8,9,10,11,12,13,14}&amp;$C211)*{1,2,3,4,5,6,7,8,9,10,11,12,13,14})</f>
        <v>24</v>
      </c>
      <c r="K211" s="555">
        <f>SUM(COUNTIF(TBAT51NA,{"",2,3,4,5,6,7,8,9,10,11,12,13,14}&amp;$C211)*{1,2,3,4,5,6,7,8,9,10,11,12,13,14})</f>
        <v>11</v>
      </c>
      <c r="L211" s="555"/>
      <c r="M211" s="555">
        <f>SUM(COUNTIF(TBAT218NA,{"",2,3,4,5,6,7,8,9,10,11,12,13,14}&amp;$C211)*{1,2,3,4,5,6,7,8,9,10,11,12,13,14})</f>
        <v>14</v>
      </c>
      <c r="N211" s="555">
        <f>SUM(COUNTIF(TBAT22NA,{"",2,3,4,5,6,7,8,9,10,11,12,13,14}&amp;$C211)*{1,2,3,4,5,6,7,8,9,10,11,12,13,14})</f>
        <v>14</v>
      </c>
      <c r="O211" s="555">
        <f>SUM(COUNTIF(TBAT24NA,{"",2,3,4,5,6,7,8,9,10,11,12,13,14}&amp;$C211)*{1,2,3,4,5,6,7,8,9,10,11,12,13,14})</f>
        <v>21</v>
      </c>
      <c r="P211" s="555">
        <f>SUM(COUNTIF(TBAT9NA,{"",2,3,4,5,6,7,8,9,10,11,12,13,14}&amp;$C211)*{1,2,3,4,5,6,7,8,9,10,11,12,13,14})</f>
        <v>19</v>
      </c>
      <c r="Q211" s="555">
        <f>SUM(COUNTIF(TBAT60NA,{"",2,3,4,5,6,7,8,9,10,11,12,13,14}&amp;$C211)*{1,2,3,4,5,6,7,8,9,10,11,12,13,14})</f>
        <v>11</v>
      </c>
      <c r="R211" s="555">
        <f>SUM(COUNTIF(TBAT164NA,{"",2,3,4,5,6,7,8,9,10,11,12,13,14}&amp;$C211)*{1,2,3,4,5,6,7,8,9,10,11,12,13,14})</f>
        <v>17</v>
      </c>
      <c r="S211" s="555">
        <f>SUM(COUNTIF(TBAT52NA,{"",2,3,4,5,6,7,8,9,10,11,12,13,14}&amp;$C211)*{1,2,3,4,5,6,7,8,9,10,11,12,13,14})</f>
        <v>14</v>
      </c>
      <c r="T211" s="555">
        <f>SUM(COUNTIF(TBAT301NA,{"",2,3,4,5,6,7,8,9,10,11,12,13,14}&amp;$C211)*{1,2,3,4,5,6,7,8,9,10,11,12,13,14})</f>
        <v>6</v>
      </c>
      <c r="U211" s="555">
        <f>SUM(COUNTIF(TBAT46NA,{"",2,3,4,5,6,7,8,9,10,11,12,13,14}&amp;$C211)*{1,2,3,4,5,6,7,8,9,10,11,12,13,14})</f>
        <v>8</v>
      </c>
      <c r="V211" s="555">
        <f>SUM(COUNTIF(TBAT378NA,{"",2,3,4,5,6,7,8,9,10,11,12,13,14}&amp;$C211)*{1,2,3,4,5,6,7,8,9,10,11,12,13,14})</f>
        <v>15</v>
      </c>
      <c r="W211" s="171">
        <f t="shared" si="15"/>
        <v>211</v>
      </c>
      <c r="X211" s="583"/>
    </row>
    <row r="212" spans="1:24" s="550" customFormat="1" ht="14.25" customHeight="1">
      <c r="A212" s="551">
        <f>IF(W212=0,"ẩn",MAX($A$5:$A211)+1)</f>
        <v>46</v>
      </c>
      <c r="B212" s="552" t="s">
        <v>574</v>
      </c>
      <c r="C212" s="553" t="s">
        <v>45</v>
      </c>
      <c r="D212" s="554" t="s">
        <v>12</v>
      </c>
      <c r="E212" s="555">
        <f>SUM(COUNTIF(thaydayTA,{"",2,3,4,5,6,7,8,9,10,11,12,13,14}&amp;$C212)*{1,2,3,4,5,6,7,8,9,10,11,12,13,14})</f>
        <v>16</v>
      </c>
      <c r="F212" s="555">
        <f>SUM(COUNTIF(XDMTA5ABDEN39,{"",2,3,4,5,6,7,8,9,10,11,12,13,14}&amp;$C212)*{1,2,3,4,5,6,7,8,9,10,11,12,13,14})</f>
        <v>13</v>
      </c>
      <c r="G212" s="555">
        <f>SUM(COUNTIF(TA15DEN61,{"",2,3,4,5,6,7,8,9,10,11,12,13,14}&amp;$C212)*{1,2,3,4,5,6,7,8,9,10,11,12,13,14})</f>
        <v>8</v>
      </c>
      <c r="H212" s="555"/>
      <c r="I212" s="555"/>
      <c r="J212" s="555">
        <f>SUM(COUNTIF(xencot,{"",2,3,4,5,6,7,8,9,10,11,12,13,14}&amp;$C212)*{1,2,3,4,5,6,7,8,9,10,11,12,13,14})</f>
        <v>24</v>
      </c>
      <c r="K212" s="555">
        <f>SUM(COUNTIF(TBAT51NA,{"",2,3,4,5,6,7,8,9,10,11,12,13,14}&amp;$C212)*{1,2,3,4,5,6,7,8,9,10,11,12,13,14})</f>
        <v>11</v>
      </c>
      <c r="L212" s="555"/>
      <c r="M212" s="555">
        <f>SUM(COUNTIF(TBAT218NA,{"",2,3,4,5,6,7,8,9,10,11,12,13,14}&amp;$C212)*{1,2,3,4,5,6,7,8,9,10,11,12,13,14})</f>
        <v>14</v>
      </c>
      <c r="N212" s="555">
        <f>SUM(COUNTIF(TBAT22NA,{"",2,3,4,5,6,7,8,9,10,11,12,13,14}&amp;$C212)*{1,2,3,4,5,6,7,8,9,10,11,12,13,14})</f>
        <v>14</v>
      </c>
      <c r="O212" s="555">
        <f>SUM(COUNTIF(TBAT24NA,{"",2,3,4,5,6,7,8,9,10,11,12,13,14}&amp;$C212)*{1,2,3,4,5,6,7,8,9,10,11,12,13,14})</f>
        <v>21</v>
      </c>
      <c r="P212" s="555">
        <f>SUM(COUNTIF(TBAT9NA,{"",2,3,4,5,6,7,8,9,10,11,12,13,14}&amp;$C212)*{1,2,3,4,5,6,7,8,9,10,11,12,13,14})</f>
        <v>19</v>
      </c>
      <c r="Q212" s="555">
        <f>SUM(COUNTIF(TBAT60NA,{"",2,3,4,5,6,7,8,9,10,11,12,13,14}&amp;$C212)*{1,2,3,4,5,6,7,8,9,10,11,12,13,14})</f>
        <v>11</v>
      </c>
      <c r="R212" s="555">
        <f>SUM(COUNTIF(TBAT164NA,{"",2,3,4,5,6,7,8,9,10,11,12,13,14}&amp;$C212)*{1,2,3,4,5,6,7,8,9,10,11,12,13,14})</f>
        <v>17</v>
      </c>
      <c r="S212" s="555">
        <f>SUM(COUNTIF(TBAT52NA,{"",2,3,4,5,6,7,8,9,10,11,12,13,14}&amp;$C212)*{1,2,3,4,5,6,7,8,9,10,11,12,13,14})</f>
        <v>14</v>
      </c>
      <c r="T212" s="555">
        <f>SUM(COUNTIF(TBAT301NA,{"",2,3,4,5,6,7,8,9,10,11,12,13,14}&amp;$C212)*{1,2,3,4,5,6,7,8,9,10,11,12,13,14})</f>
        <v>6</v>
      </c>
      <c r="U212" s="555">
        <f>SUM(COUNTIF(TBAT46NA,{"",2,3,4,5,6,7,8,9,10,11,12,13,14}&amp;$C212)*{1,2,3,4,5,6,7,8,9,10,11,12,13,14})</f>
        <v>8</v>
      </c>
      <c r="V212" s="555">
        <f>SUM(COUNTIF(TBAT378NA,{"",2,3,4,5,6,7,8,9,10,11,12,13,14}&amp;$C212)*{1,2,3,4,5,6,7,8,9,10,11,12,13,14})</f>
        <v>15</v>
      </c>
      <c r="W212" s="171">
        <f t="shared" si="15"/>
        <v>211</v>
      </c>
      <c r="X212" s="583"/>
    </row>
    <row r="213" spans="1:24" ht="17.25" customHeight="1">
      <c r="A213" s="166" t="s">
        <v>255</v>
      </c>
      <c r="B213" s="167" t="s">
        <v>2594</v>
      </c>
      <c r="C213" s="166"/>
      <c r="D213" s="166"/>
      <c r="E213" s="179"/>
      <c r="F213" s="179"/>
      <c r="G213" s="179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179"/>
      <c r="S213" s="179"/>
      <c r="T213" s="179"/>
      <c r="U213" s="179"/>
      <c r="V213" s="179"/>
      <c r="W213" s="179"/>
      <c r="X213" s="576"/>
    </row>
    <row r="214" spans="1:24" hidden="1">
      <c r="A214" s="168" t="str">
        <f>IF(W214=0,"ẩn",MAX($A$5:$A213)+1)</f>
        <v>ẩn</v>
      </c>
      <c r="B214" s="175" t="s">
        <v>575</v>
      </c>
      <c r="C214" s="181" t="s">
        <v>576</v>
      </c>
      <c r="D214" s="181" t="s">
        <v>9</v>
      </c>
      <c r="E214" s="190">
        <f>SUM(COUNTIF(thaydayTA,{"",2,3,4,5,6,7,8,9,10,11,12,13,14}&amp;$C214)*{1,2,3,4,5,6,7,8,9,10,11,12,13,14})</f>
        <v>0</v>
      </c>
      <c r="F214" s="80">
        <f>SUM(COUNTIF(XDMTA5ABDEN39,{"",2,3,4,5,6,7,8,9,10,11,12,13,14}&amp;$C214)*{1,2,3,4,5,6,7,8,9,10,11,12,13,14})</f>
        <v>0</v>
      </c>
      <c r="G214" s="190">
        <f>SUM(COUNTIF(TA15DEN61,{"",2,3,4,5,6,7,8,9,10,11,12,13,14}&amp;$C214)*{1,2,3,4,5,6,7,8,9,10,11,12,13,14})</f>
        <v>0</v>
      </c>
      <c r="H214" s="190"/>
      <c r="I214" s="190"/>
      <c r="J214" s="190">
        <f>SUM(COUNTIF(xencot,{"",2,3,4,5,6,7,8,9,10,11,12,13,14}&amp;$C214)*{1,2,3,4,5,6,7,8,9,10,11,12,13,14})</f>
        <v>0</v>
      </c>
      <c r="K214" s="190">
        <f>SUM(COUNTIF(TBAT51NA,{"",2,3,4,5,6,7,8,9,10,11,12,13,14}&amp;$C214)*{1,2,3,4,5,6,7,8,9,10,11,12,13,14})</f>
        <v>0</v>
      </c>
      <c r="L214" s="190"/>
      <c r="M214" s="190">
        <f>SUM(COUNTIF(TBAT218NA,{"",2,3,4,5,6,7,8,9,10,11,12,13,14}&amp;$C214)*{1,2,3,4,5,6,7,8,9,10,11,12,13,14})</f>
        <v>0</v>
      </c>
      <c r="N214" s="190">
        <f>SUM(COUNTIF(TBAT22NA,{"",2,3,4,5,6,7,8,9,10,11,12,13,14}&amp;$C214)*{1,2,3,4,5,6,7,8,9,10,11,12,13,14})</f>
        <v>0</v>
      </c>
      <c r="O214" s="190">
        <f>SUM(COUNTIF(TBAT24NA,{"",2,3,4,5,6,7,8,9,10,11,12,13,14}&amp;$C214)*{1,2,3,4,5,6,7,8,9,10,11,12,13,14})</f>
        <v>0</v>
      </c>
      <c r="P214" s="190">
        <f>SUM(COUNTIF(TBAT9NA,{"",2,3,4,5,6,7,8,9,10,11,12,13,14}&amp;$C214)*{1,2,3,4,5,6,7,8,9,10,11,12,13,14})</f>
        <v>0</v>
      </c>
      <c r="Q214" s="190">
        <f>SUM(COUNTIF(TBAT60NA,{"",2,3,4,5,6,7,8,9,10,11,12,13,14}&amp;$C214)*{1,2,3,4,5,6,7,8,9,10,11,12,13,14})</f>
        <v>0</v>
      </c>
      <c r="R214" s="190">
        <f>SUM(COUNTIF(TBAT164NA,{"",2,3,4,5,6,7,8,9,10,11,12,13,14}&amp;$C214)*{1,2,3,4,5,6,7,8,9,10,11,12,13,14})</f>
        <v>0</v>
      </c>
      <c r="S214" s="190">
        <f>SUM(COUNTIF(TBAT52NA,{"",2,3,4,5,6,7,8,9,10,11,12,13,14}&amp;$C214)*{1,2,3,4,5,6,7,8,9,10,11,12,13,14})</f>
        <v>0</v>
      </c>
      <c r="T214" s="190">
        <f>SUM(COUNTIF(TBAT301NA,{"",2,3,4,5,6,7,8,9,10,11,12,13,14}&amp;$C214)*{1,2,3,4,5,6,7,8,9,10,11,12,13,14})</f>
        <v>0</v>
      </c>
      <c r="U214" s="190">
        <f>SUM(COUNTIF(TBAT46NA,{"",2,3,4,5,6,7,8,9,10,11,12,13,14}&amp;$C214)*{1,2,3,4,5,6,7,8,9,10,11,12,13,14})</f>
        <v>0</v>
      </c>
      <c r="V214" s="190">
        <f>SUM(COUNTIF(TBAT378NA,{"",2,3,4,5,6,7,8,9,10,11,12,13,14}&amp;$C214)*{1,2,3,4,5,6,7,8,9,10,11,12,13,14})</f>
        <v>0</v>
      </c>
      <c r="W214" s="225">
        <f t="shared" si="15"/>
        <v>0</v>
      </c>
      <c r="X214" s="176"/>
    </row>
    <row r="215" spans="1:24" hidden="1">
      <c r="A215" s="168" t="str">
        <f>IF(W215=0,"ẩn",MAX($A$5:$A214)+1)</f>
        <v>ẩn</v>
      </c>
      <c r="B215" s="175" t="s">
        <v>577</v>
      </c>
      <c r="C215" s="181" t="s">
        <v>578</v>
      </c>
      <c r="D215" s="181" t="s">
        <v>9</v>
      </c>
      <c r="E215" s="190">
        <f>SUM(COUNTIF(thaydayTA,{"",2,3,4,5,6,7,8,9,10,11,12,13,14}&amp;$C215)*{1,2,3,4,5,6,7,8,9,10,11,12,13,14})</f>
        <v>0</v>
      </c>
      <c r="F215" s="80">
        <f>SUM(COUNTIF(XDMTA5ABDEN39,{"",2,3,4,5,6,7,8,9,10,11,12,13,14}&amp;$C215)*{1,2,3,4,5,6,7,8,9,10,11,12,13,14})</f>
        <v>0</v>
      </c>
      <c r="G215" s="190">
        <f>SUM(COUNTIF(TA15DEN61,{"",2,3,4,5,6,7,8,9,10,11,12,13,14}&amp;$C215)*{1,2,3,4,5,6,7,8,9,10,11,12,13,14})</f>
        <v>0</v>
      </c>
      <c r="H215" s="190"/>
      <c r="I215" s="190"/>
      <c r="J215" s="190">
        <f>SUM(COUNTIF(xencot,{"",2,3,4,5,6,7,8,9,10,11,12,13,14}&amp;$C215)*{1,2,3,4,5,6,7,8,9,10,11,12,13,14})</f>
        <v>0</v>
      </c>
      <c r="K215" s="190">
        <f>SUM(COUNTIF(TBAT51NA,{"",2,3,4,5,6,7,8,9,10,11,12,13,14}&amp;$C215)*{1,2,3,4,5,6,7,8,9,10,11,12,13,14})</f>
        <v>0</v>
      </c>
      <c r="L215" s="190"/>
      <c r="M215" s="190">
        <f>SUM(COUNTIF(TBAT218NA,{"",2,3,4,5,6,7,8,9,10,11,12,13,14}&amp;$C215)*{1,2,3,4,5,6,7,8,9,10,11,12,13,14})</f>
        <v>0</v>
      </c>
      <c r="N215" s="190">
        <f>SUM(COUNTIF(TBAT22NA,{"",2,3,4,5,6,7,8,9,10,11,12,13,14}&amp;$C215)*{1,2,3,4,5,6,7,8,9,10,11,12,13,14})</f>
        <v>0</v>
      </c>
      <c r="O215" s="190">
        <f>SUM(COUNTIF(TBAT24NA,{"",2,3,4,5,6,7,8,9,10,11,12,13,14}&amp;$C215)*{1,2,3,4,5,6,7,8,9,10,11,12,13,14})</f>
        <v>0</v>
      </c>
      <c r="P215" s="190">
        <f>SUM(COUNTIF(TBAT9NA,{"",2,3,4,5,6,7,8,9,10,11,12,13,14}&amp;$C215)*{1,2,3,4,5,6,7,8,9,10,11,12,13,14})</f>
        <v>0</v>
      </c>
      <c r="Q215" s="190">
        <f>SUM(COUNTIF(TBAT60NA,{"",2,3,4,5,6,7,8,9,10,11,12,13,14}&amp;$C215)*{1,2,3,4,5,6,7,8,9,10,11,12,13,14})</f>
        <v>0</v>
      </c>
      <c r="R215" s="190">
        <f>SUM(COUNTIF(TBAT164NA,{"",2,3,4,5,6,7,8,9,10,11,12,13,14}&amp;$C215)*{1,2,3,4,5,6,7,8,9,10,11,12,13,14})</f>
        <v>0</v>
      </c>
      <c r="S215" s="190">
        <f>SUM(COUNTIF(TBAT52NA,{"",2,3,4,5,6,7,8,9,10,11,12,13,14}&amp;$C215)*{1,2,3,4,5,6,7,8,9,10,11,12,13,14})</f>
        <v>0</v>
      </c>
      <c r="T215" s="190">
        <f>SUM(COUNTIF(TBAT301NA,{"",2,3,4,5,6,7,8,9,10,11,12,13,14}&amp;$C215)*{1,2,3,4,5,6,7,8,9,10,11,12,13,14})</f>
        <v>0</v>
      </c>
      <c r="U215" s="190">
        <f>SUM(COUNTIF(TBAT46NA,{"",2,3,4,5,6,7,8,9,10,11,12,13,14}&amp;$C215)*{1,2,3,4,5,6,7,8,9,10,11,12,13,14})</f>
        <v>0</v>
      </c>
      <c r="V215" s="190">
        <f>SUM(COUNTIF(TBAT378NA,{"",2,3,4,5,6,7,8,9,10,11,12,13,14}&amp;$C215)*{1,2,3,4,5,6,7,8,9,10,11,12,13,14})</f>
        <v>0</v>
      </c>
      <c r="W215" s="225">
        <f t="shared" si="15"/>
        <v>0</v>
      </c>
      <c r="X215" s="176"/>
    </row>
    <row r="216" spans="1:24" hidden="1">
      <c r="A216" s="168" t="str">
        <f>IF(W216=0,"ẩn",MAX($A$5:$A215)+1)</f>
        <v>ẩn</v>
      </c>
      <c r="B216" s="175" t="s">
        <v>579</v>
      </c>
      <c r="C216" s="181" t="s">
        <v>580</v>
      </c>
      <c r="D216" s="181" t="s">
        <v>9</v>
      </c>
      <c r="E216" s="190">
        <f>SUM(COUNTIF(thaydayTA,{"",2,3,4,5,6,7,8,9,10,11,12,13,14}&amp;$C216)*{1,2,3,4,5,6,7,8,9,10,11,12,13,14})</f>
        <v>0</v>
      </c>
      <c r="F216" s="80">
        <f>SUM(COUNTIF(XDMTA5ABDEN39,{"",2,3,4,5,6,7,8,9,10,11,12,13,14}&amp;$C216)*{1,2,3,4,5,6,7,8,9,10,11,12,13,14})</f>
        <v>0</v>
      </c>
      <c r="G216" s="190">
        <f>SUM(COUNTIF(TA15DEN61,{"",2,3,4,5,6,7,8,9,10,11,12,13,14}&amp;$C216)*{1,2,3,4,5,6,7,8,9,10,11,12,13,14})</f>
        <v>0</v>
      </c>
      <c r="H216" s="190"/>
      <c r="I216" s="190"/>
      <c r="J216" s="190">
        <f>SUM(COUNTIF(xencot,{"",2,3,4,5,6,7,8,9,10,11,12,13,14}&amp;$C216)*{1,2,3,4,5,6,7,8,9,10,11,12,13,14})</f>
        <v>0</v>
      </c>
      <c r="K216" s="190">
        <f>SUM(COUNTIF(TBAT51NA,{"",2,3,4,5,6,7,8,9,10,11,12,13,14}&amp;$C216)*{1,2,3,4,5,6,7,8,9,10,11,12,13,14})</f>
        <v>0</v>
      </c>
      <c r="L216" s="190"/>
      <c r="M216" s="190">
        <f>SUM(COUNTIF(TBAT218NA,{"",2,3,4,5,6,7,8,9,10,11,12,13,14}&amp;$C216)*{1,2,3,4,5,6,7,8,9,10,11,12,13,14})</f>
        <v>0</v>
      </c>
      <c r="N216" s="190">
        <f>SUM(COUNTIF(TBAT22NA,{"",2,3,4,5,6,7,8,9,10,11,12,13,14}&amp;$C216)*{1,2,3,4,5,6,7,8,9,10,11,12,13,14})</f>
        <v>0</v>
      </c>
      <c r="O216" s="190">
        <f>SUM(COUNTIF(TBAT24NA,{"",2,3,4,5,6,7,8,9,10,11,12,13,14}&amp;$C216)*{1,2,3,4,5,6,7,8,9,10,11,12,13,14})</f>
        <v>0</v>
      </c>
      <c r="P216" s="190">
        <f>SUM(COUNTIF(TBAT9NA,{"",2,3,4,5,6,7,8,9,10,11,12,13,14}&amp;$C216)*{1,2,3,4,5,6,7,8,9,10,11,12,13,14})</f>
        <v>0</v>
      </c>
      <c r="Q216" s="190">
        <f>SUM(COUNTIF(TBAT60NA,{"",2,3,4,5,6,7,8,9,10,11,12,13,14}&amp;$C216)*{1,2,3,4,5,6,7,8,9,10,11,12,13,14})</f>
        <v>0</v>
      </c>
      <c r="R216" s="190">
        <f>SUM(COUNTIF(TBAT164NA,{"",2,3,4,5,6,7,8,9,10,11,12,13,14}&amp;$C216)*{1,2,3,4,5,6,7,8,9,10,11,12,13,14})</f>
        <v>0</v>
      </c>
      <c r="S216" s="190">
        <f>SUM(COUNTIF(TBAT52NA,{"",2,3,4,5,6,7,8,9,10,11,12,13,14}&amp;$C216)*{1,2,3,4,5,6,7,8,9,10,11,12,13,14})</f>
        <v>0</v>
      </c>
      <c r="T216" s="190">
        <f>SUM(COUNTIF(TBAT301NA,{"",2,3,4,5,6,7,8,9,10,11,12,13,14}&amp;$C216)*{1,2,3,4,5,6,7,8,9,10,11,12,13,14})</f>
        <v>0</v>
      </c>
      <c r="U216" s="190">
        <f>SUM(COUNTIF(TBAT46NA,{"",2,3,4,5,6,7,8,9,10,11,12,13,14}&amp;$C216)*{1,2,3,4,5,6,7,8,9,10,11,12,13,14})</f>
        <v>0</v>
      </c>
      <c r="V216" s="190">
        <f>SUM(COUNTIF(TBAT378NA,{"",2,3,4,5,6,7,8,9,10,11,12,13,14}&amp;$C216)*{1,2,3,4,5,6,7,8,9,10,11,12,13,14})</f>
        <v>0</v>
      </c>
      <c r="W216" s="225">
        <f t="shared" si="15"/>
        <v>0</v>
      </c>
      <c r="X216" s="176"/>
    </row>
    <row r="217" spans="1:24" hidden="1">
      <c r="A217" s="168" t="str">
        <f>IF(W217=0,"ẩn",MAX($A$5:$A216)+1)</f>
        <v>ẩn</v>
      </c>
      <c r="B217" s="175" t="s">
        <v>349</v>
      </c>
      <c r="C217" s="181" t="s">
        <v>581</v>
      </c>
      <c r="D217" s="181" t="s">
        <v>9</v>
      </c>
      <c r="E217" s="190">
        <f>SUM(COUNTIF(thaydayTA,{"",2,3,4,5,6,7,8,9,10,11,12,13,14}&amp;$C217)*{1,2,3,4,5,6,7,8,9,10,11,12,13,14})</f>
        <v>0</v>
      </c>
      <c r="F217" s="80">
        <f>SUM(COUNTIF(XDMTA5ABDEN39,{"",2,3,4,5,6,7,8,9,10,11,12,13,14}&amp;$C217)*{1,2,3,4,5,6,7,8,9,10,11,12,13,14})</f>
        <v>0</v>
      </c>
      <c r="G217" s="190">
        <f>SUM(COUNTIF(TA15DEN61,{"",2,3,4,5,6,7,8,9,10,11,12,13,14}&amp;$C217)*{1,2,3,4,5,6,7,8,9,10,11,12,13,14})</f>
        <v>0</v>
      </c>
      <c r="H217" s="190"/>
      <c r="I217" s="190"/>
      <c r="J217" s="190">
        <f>SUM(COUNTIF(xencot,{"",2,3,4,5,6,7,8,9,10,11,12,13,14}&amp;$C217)*{1,2,3,4,5,6,7,8,9,10,11,12,13,14})</f>
        <v>0</v>
      </c>
      <c r="K217" s="190">
        <f>SUM(COUNTIF(TBAT51NA,{"",2,3,4,5,6,7,8,9,10,11,12,13,14}&amp;$C217)*{1,2,3,4,5,6,7,8,9,10,11,12,13,14})</f>
        <v>0</v>
      </c>
      <c r="L217" s="190"/>
      <c r="M217" s="190">
        <f>SUM(COUNTIF(TBAT218NA,{"",2,3,4,5,6,7,8,9,10,11,12,13,14}&amp;$C217)*{1,2,3,4,5,6,7,8,9,10,11,12,13,14})</f>
        <v>0</v>
      </c>
      <c r="N217" s="190">
        <f>SUM(COUNTIF(TBAT22NA,{"",2,3,4,5,6,7,8,9,10,11,12,13,14}&amp;$C217)*{1,2,3,4,5,6,7,8,9,10,11,12,13,14})</f>
        <v>0</v>
      </c>
      <c r="O217" s="190">
        <f>SUM(COUNTIF(TBAT24NA,{"",2,3,4,5,6,7,8,9,10,11,12,13,14}&amp;$C217)*{1,2,3,4,5,6,7,8,9,10,11,12,13,14})</f>
        <v>0</v>
      </c>
      <c r="P217" s="190">
        <f>SUM(COUNTIF(TBAT9NA,{"",2,3,4,5,6,7,8,9,10,11,12,13,14}&amp;$C217)*{1,2,3,4,5,6,7,8,9,10,11,12,13,14})</f>
        <v>0</v>
      </c>
      <c r="Q217" s="190">
        <f>SUM(COUNTIF(TBAT60NA,{"",2,3,4,5,6,7,8,9,10,11,12,13,14}&amp;$C217)*{1,2,3,4,5,6,7,8,9,10,11,12,13,14})</f>
        <v>0</v>
      </c>
      <c r="R217" s="190">
        <f>SUM(COUNTIF(TBAT164NA,{"",2,3,4,5,6,7,8,9,10,11,12,13,14}&amp;$C217)*{1,2,3,4,5,6,7,8,9,10,11,12,13,14})</f>
        <v>0</v>
      </c>
      <c r="S217" s="190">
        <f>SUM(COUNTIF(TBAT52NA,{"",2,3,4,5,6,7,8,9,10,11,12,13,14}&amp;$C217)*{1,2,3,4,5,6,7,8,9,10,11,12,13,14})</f>
        <v>0</v>
      </c>
      <c r="T217" s="190">
        <f>SUM(COUNTIF(TBAT301NA,{"",2,3,4,5,6,7,8,9,10,11,12,13,14}&amp;$C217)*{1,2,3,4,5,6,7,8,9,10,11,12,13,14})</f>
        <v>0</v>
      </c>
      <c r="U217" s="190">
        <f>SUM(COUNTIF(TBAT46NA,{"",2,3,4,5,6,7,8,9,10,11,12,13,14}&amp;$C217)*{1,2,3,4,5,6,7,8,9,10,11,12,13,14})</f>
        <v>0</v>
      </c>
      <c r="V217" s="190">
        <f>SUM(COUNTIF(TBAT378NA,{"",2,3,4,5,6,7,8,9,10,11,12,13,14}&amp;$C217)*{1,2,3,4,5,6,7,8,9,10,11,12,13,14})</f>
        <v>0</v>
      </c>
      <c r="W217" s="225">
        <f t="shared" si="15"/>
        <v>0</v>
      </c>
      <c r="X217" s="176"/>
    </row>
    <row r="218" spans="1:24" hidden="1">
      <c r="A218" s="168" t="str">
        <f>IF(W218=0,"ẩn",MAX($A$5:$A284)+1)</f>
        <v>ẩn</v>
      </c>
      <c r="B218" s="175" t="s">
        <v>337</v>
      </c>
      <c r="C218" s="181" t="s">
        <v>585</v>
      </c>
      <c r="D218" s="181" t="s">
        <v>338</v>
      </c>
      <c r="E218" s="190">
        <f>SUM(COUNTIF(thaydayTA,{"",2,3,4,5,6,7,8,9,10,11,12,13,14}&amp;$C218)*{1,2,3,4,5,6,7,8,9,10,11,12,13,14})</f>
        <v>0</v>
      </c>
      <c r="F218" s="80">
        <f>SUM(COUNTIF(XDMTA5ABDEN39,{"",2,3,4,5,6,7,8,9,10,11,12,13,14}&amp;$C218)*{1,2,3,4,5,6,7,8,9,10,11,12,13,14})</f>
        <v>0</v>
      </c>
      <c r="G218" s="190">
        <f>SUM(COUNTIF(TA15DEN61,{"",2,3,4,5,6,7,8,9,10,11,12,13,14}&amp;$C218)*{1,2,3,4,5,6,7,8,9,10,11,12,13,14})</f>
        <v>0</v>
      </c>
      <c r="H218" s="190"/>
      <c r="I218" s="190"/>
      <c r="J218" s="190">
        <f>SUM(COUNTIF(xencot,{"",2,3,4,5,6,7,8,9,10,11,12,13,14}&amp;$C218)*{1,2,3,4,5,6,7,8,9,10,11,12,13,14})</f>
        <v>0</v>
      </c>
      <c r="K218" s="190">
        <f>SUM(COUNTIF(TBAT51NA,{"",2,3,4,5,6,7,8,9,10,11,12,13,14}&amp;$C218)*{1,2,3,4,5,6,7,8,9,10,11,12,13,14})</f>
        <v>0</v>
      </c>
      <c r="L218" s="190"/>
      <c r="M218" s="190">
        <f>SUM(COUNTIF(TBAT218NA,{"",2,3,4,5,6,7,8,9,10,11,12,13,14}&amp;$C218)*{1,2,3,4,5,6,7,8,9,10,11,12,13,14})</f>
        <v>0</v>
      </c>
      <c r="N218" s="190">
        <f>SUM(COUNTIF(TBAT22NA,{"",2,3,4,5,6,7,8,9,10,11,12,13,14}&amp;$C218)*{1,2,3,4,5,6,7,8,9,10,11,12,13,14})</f>
        <v>0</v>
      </c>
      <c r="O218" s="190">
        <f>SUM(COUNTIF(TBAT24NA,{"",2,3,4,5,6,7,8,9,10,11,12,13,14}&amp;$C218)*{1,2,3,4,5,6,7,8,9,10,11,12,13,14})</f>
        <v>0</v>
      </c>
      <c r="P218" s="190">
        <f>SUM(COUNTIF(TBAT9NA,{"",2,3,4,5,6,7,8,9,10,11,12,13,14}&amp;$C218)*{1,2,3,4,5,6,7,8,9,10,11,12,13,14})</f>
        <v>0</v>
      </c>
      <c r="Q218" s="190">
        <f>SUM(COUNTIF(TBAT60NA,{"",2,3,4,5,6,7,8,9,10,11,12,13,14}&amp;$C218)*{1,2,3,4,5,6,7,8,9,10,11,12,13,14})</f>
        <v>0</v>
      </c>
      <c r="R218" s="190">
        <f>SUM(COUNTIF(TBAT164NA,{"",2,3,4,5,6,7,8,9,10,11,12,13,14}&amp;$C218)*{1,2,3,4,5,6,7,8,9,10,11,12,13,14})</f>
        <v>0</v>
      </c>
      <c r="S218" s="190">
        <f>SUM(COUNTIF(TBAT52NA,{"",2,3,4,5,6,7,8,9,10,11,12,13,14}&amp;$C218)*{1,2,3,4,5,6,7,8,9,10,11,12,13,14})</f>
        <v>0</v>
      </c>
      <c r="T218" s="190">
        <f>SUM(COUNTIF(TBAT301NA,{"",2,3,4,5,6,7,8,9,10,11,12,13,14}&amp;$C218)*{1,2,3,4,5,6,7,8,9,10,11,12,13,14})</f>
        <v>0</v>
      </c>
      <c r="U218" s="190">
        <f>SUM(COUNTIF(TBAT46NA,{"",2,3,4,5,6,7,8,9,10,11,12,13,14}&amp;$C218)*{1,2,3,4,5,6,7,8,9,10,11,12,13,14})</f>
        <v>0</v>
      </c>
      <c r="V218" s="190">
        <f>SUM(COUNTIF(TBAT378NA,{"",2,3,4,5,6,7,8,9,10,11,12,13,14}&amp;$C218)*{1,2,3,4,5,6,7,8,9,10,11,12,13,14})</f>
        <v>0</v>
      </c>
      <c r="W218" s="225">
        <f t="shared" si="15"/>
        <v>0</v>
      </c>
      <c r="X218" s="176"/>
    </row>
    <row r="219" spans="1:24" hidden="1">
      <c r="A219" s="168" t="str">
        <f>IF(W219=0,"ẩn",MAX($A$5:$A218)+1)</f>
        <v>ẩn</v>
      </c>
      <c r="B219" s="175" t="s">
        <v>339</v>
      </c>
      <c r="C219" s="181" t="s">
        <v>586</v>
      </c>
      <c r="D219" s="181" t="s">
        <v>338</v>
      </c>
      <c r="E219" s="190">
        <f>SUM(COUNTIF(thaydayTA,{"",2,3,4,5,6,7,8,9,10,11,12,13,14}&amp;$C219)*{1,2,3,4,5,6,7,8,9,10,11,12,13,14})</f>
        <v>0</v>
      </c>
      <c r="F219" s="80">
        <f>SUM(COUNTIF(XDMTA5ABDEN39,{"",2,3,4,5,6,7,8,9,10,11,12,13,14}&amp;$C219)*{1,2,3,4,5,6,7,8,9,10,11,12,13,14})</f>
        <v>0</v>
      </c>
      <c r="G219" s="190">
        <f>SUM(COUNTIF(TA15DEN61,{"",2,3,4,5,6,7,8,9,10,11,12,13,14}&amp;$C219)*{1,2,3,4,5,6,7,8,9,10,11,12,13,14})</f>
        <v>0</v>
      </c>
      <c r="H219" s="190"/>
      <c r="I219" s="190"/>
      <c r="J219" s="190">
        <f>SUM(COUNTIF(xencot,{"",2,3,4,5,6,7,8,9,10,11,12,13,14}&amp;$C219)*{1,2,3,4,5,6,7,8,9,10,11,12,13,14})</f>
        <v>0</v>
      </c>
      <c r="K219" s="190">
        <f>SUM(COUNTIF(TBAT51NA,{"",2,3,4,5,6,7,8,9,10,11,12,13,14}&amp;$C219)*{1,2,3,4,5,6,7,8,9,10,11,12,13,14})</f>
        <v>0</v>
      </c>
      <c r="L219" s="190"/>
      <c r="M219" s="190">
        <f>SUM(COUNTIF(TBAT218NA,{"",2,3,4,5,6,7,8,9,10,11,12,13,14}&amp;$C219)*{1,2,3,4,5,6,7,8,9,10,11,12,13,14})</f>
        <v>0</v>
      </c>
      <c r="N219" s="190">
        <f>SUM(COUNTIF(TBAT22NA,{"",2,3,4,5,6,7,8,9,10,11,12,13,14}&amp;$C219)*{1,2,3,4,5,6,7,8,9,10,11,12,13,14})</f>
        <v>0</v>
      </c>
      <c r="O219" s="190">
        <f>SUM(COUNTIF(TBAT24NA,{"",2,3,4,5,6,7,8,9,10,11,12,13,14}&amp;$C219)*{1,2,3,4,5,6,7,8,9,10,11,12,13,14})</f>
        <v>0</v>
      </c>
      <c r="P219" s="190">
        <f>SUM(COUNTIF(TBAT9NA,{"",2,3,4,5,6,7,8,9,10,11,12,13,14}&amp;$C219)*{1,2,3,4,5,6,7,8,9,10,11,12,13,14})</f>
        <v>0</v>
      </c>
      <c r="Q219" s="190">
        <f>SUM(COUNTIF(TBAT60NA,{"",2,3,4,5,6,7,8,9,10,11,12,13,14}&amp;$C219)*{1,2,3,4,5,6,7,8,9,10,11,12,13,14})</f>
        <v>0</v>
      </c>
      <c r="R219" s="190">
        <f>SUM(COUNTIF(TBAT164NA,{"",2,3,4,5,6,7,8,9,10,11,12,13,14}&amp;$C219)*{1,2,3,4,5,6,7,8,9,10,11,12,13,14})</f>
        <v>0</v>
      </c>
      <c r="S219" s="190">
        <f>SUM(COUNTIF(TBAT52NA,{"",2,3,4,5,6,7,8,9,10,11,12,13,14}&amp;$C219)*{1,2,3,4,5,6,7,8,9,10,11,12,13,14})</f>
        <v>0</v>
      </c>
      <c r="T219" s="190">
        <f>SUM(COUNTIF(TBAT301NA,{"",2,3,4,5,6,7,8,9,10,11,12,13,14}&amp;$C219)*{1,2,3,4,5,6,7,8,9,10,11,12,13,14})</f>
        <v>0</v>
      </c>
      <c r="U219" s="190">
        <f>SUM(COUNTIF(TBAT46NA,{"",2,3,4,5,6,7,8,9,10,11,12,13,14}&amp;$C219)*{1,2,3,4,5,6,7,8,9,10,11,12,13,14})</f>
        <v>0</v>
      </c>
      <c r="V219" s="190">
        <f>SUM(COUNTIF(TBAT378NA,{"",2,3,4,5,6,7,8,9,10,11,12,13,14}&amp;$C219)*{1,2,3,4,5,6,7,8,9,10,11,12,13,14})</f>
        <v>0</v>
      </c>
      <c r="W219" s="225">
        <f t="shared" si="15"/>
        <v>0</v>
      </c>
      <c r="X219" s="176"/>
    </row>
    <row r="220" spans="1:24" hidden="1">
      <c r="A220" s="168" t="str">
        <f>IF(W220=0,"ẩn",MAX($A$5:$A219)+1)</f>
        <v>ẩn</v>
      </c>
      <c r="B220" s="175" t="s">
        <v>341</v>
      </c>
      <c r="C220" s="181" t="s">
        <v>587</v>
      </c>
      <c r="D220" s="181" t="s">
        <v>338</v>
      </c>
      <c r="E220" s="190">
        <f>SUM(COUNTIF(thaydayTA,{"",2,3,4,5,6,7,8,9,10,11,12,13,14}&amp;$C220)*{1,2,3,4,5,6,7,8,9,10,11,12,13,14})</f>
        <v>0</v>
      </c>
      <c r="F220" s="80">
        <f>SUM(COUNTIF(XDMTA5ABDEN39,{"",2,3,4,5,6,7,8,9,10,11,12,13,14}&amp;$C220)*{1,2,3,4,5,6,7,8,9,10,11,12,13,14})</f>
        <v>0</v>
      </c>
      <c r="G220" s="190">
        <f>SUM(COUNTIF(TA15DEN61,{"",2,3,4,5,6,7,8,9,10,11,12,13,14}&amp;$C220)*{1,2,3,4,5,6,7,8,9,10,11,12,13,14})</f>
        <v>0</v>
      </c>
      <c r="H220" s="190"/>
      <c r="I220" s="190"/>
      <c r="J220" s="190">
        <f>SUM(COUNTIF(xencot,{"",2,3,4,5,6,7,8,9,10,11,12,13,14}&amp;$C220)*{1,2,3,4,5,6,7,8,9,10,11,12,13,14})</f>
        <v>0</v>
      </c>
      <c r="K220" s="190">
        <f>SUM(COUNTIF(TBAT51NA,{"",2,3,4,5,6,7,8,9,10,11,12,13,14}&amp;$C220)*{1,2,3,4,5,6,7,8,9,10,11,12,13,14})</f>
        <v>0</v>
      </c>
      <c r="L220" s="190"/>
      <c r="M220" s="190">
        <f>SUM(COUNTIF(TBAT218NA,{"",2,3,4,5,6,7,8,9,10,11,12,13,14}&amp;$C220)*{1,2,3,4,5,6,7,8,9,10,11,12,13,14})</f>
        <v>0</v>
      </c>
      <c r="N220" s="190">
        <f>SUM(COUNTIF(TBAT22NA,{"",2,3,4,5,6,7,8,9,10,11,12,13,14}&amp;$C220)*{1,2,3,4,5,6,7,8,9,10,11,12,13,14})</f>
        <v>0</v>
      </c>
      <c r="O220" s="190">
        <f>SUM(COUNTIF(TBAT24NA,{"",2,3,4,5,6,7,8,9,10,11,12,13,14}&amp;$C220)*{1,2,3,4,5,6,7,8,9,10,11,12,13,14})</f>
        <v>0</v>
      </c>
      <c r="P220" s="190">
        <f>SUM(COUNTIF(TBAT9NA,{"",2,3,4,5,6,7,8,9,10,11,12,13,14}&amp;$C220)*{1,2,3,4,5,6,7,8,9,10,11,12,13,14})</f>
        <v>0</v>
      </c>
      <c r="Q220" s="190">
        <f>SUM(COUNTIF(TBAT60NA,{"",2,3,4,5,6,7,8,9,10,11,12,13,14}&amp;$C220)*{1,2,3,4,5,6,7,8,9,10,11,12,13,14})</f>
        <v>0</v>
      </c>
      <c r="R220" s="190">
        <f>SUM(COUNTIF(TBAT164NA,{"",2,3,4,5,6,7,8,9,10,11,12,13,14}&amp;$C220)*{1,2,3,4,5,6,7,8,9,10,11,12,13,14})</f>
        <v>0</v>
      </c>
      <c r="S220" s="190">
        <f>SUM(COUNTIF(TBAT52NA,{"",2,3,4,5,6,7,8,9,10,11,12,13,14}&amp;$C220)*{1,2,3,4,5,6,7,8,9,10,11,12,13,14})</f>
        <v>0</v>
      </c>
      <c r="T220" s="190">
        <f>SUM(COUNTIF(TBAT301NA,{"",2,3,4,5,6,7,8,9,10,11,12,13,14}&amp;$C220)*{1,2,3,4,5,6,7,8,9,10,11,12,13,14})</f>
        <v>0</v>
      </c>
      <c r="U220" s="190">
        <f>SUM(COUNTIF(TBAT46NA,{"",2,3,4,5,6,7,8,9,10,11,12,13,14}&amp;$C220)*{1,2,3,4,5,6,7,8,9,10,11,12,13,14})</f>
        <v>0</v>
      </c>
      <c r="V220" s="190">
        <f>SUM(COUNTIF(TBAT378NA,{"",2,3,4,5,6,7,8,9,10,11,12,13,14}&amp;$C220)*{1,2,3,4,5,6,7,8,9,10,11,12,13,14})</f>
        <v>0</v>
      </c>
      <c r="W220" s="225">
        <f t="shared" si="15"/>
        <v>0</v>
      </c>
      <c r="X220" s="176"/>
    </row>
    <row r="221" spans="1:24" hidden="1">
      <c r="A221" s="168" t="str">
        <f>IF(W221=0,"ẩn",MAX($A$5:$A220)+1)</f>
        <v>ẩn</v>
      </c>
      <c r="B221" s="175" t="s">
        <v>343</v>
      </c>
      <c r="C221" s="181" t="s">
        <v>588</v>
      </c>
      <c r="D221" s="181" t="s">
        <v>8</v>
      </c>
      <c r="E221" s="190">
        <f>SUM(COUNTIF(thaydayTA,{"",2,3,4,5,6,7,8,9,10,11,12,13,14}&amp;$C221)*{1,2,3,4,5,6,7,8,9,10,11,12,13,14})</f>
        <v>0</v>
      </c>
      <c r="F221" s="80">
        <f>SUM(COUNTIF(XDMTA5ABDEN39,{"",2,3,4,5,6,7,8,9,10,11,12,13,14}&amp;$C221)*{1,2,3,4,5,6,7,8,9,10,11,12,13,14})</f>
        <v>0</v>
      </c>
      <c r="G221" s="190">
        <f>SUM(COUNTIF(TA15DEN61,{"",2,3,4,5,6,7,8,9,10,11,12,13,14}&amp;$C221)*{1,2,3,4,5,6,7,8,9,10,11,12,13,14})</f>
        <v>0</v>
      </c>
      <c r="H221" s="190"/>
      <c r="I221" s="190"/>
      <c r="J221" s="190">
        <f>SUM(COUNTIF(xencot,{"",2,3,4,5,6,7,8,9,10,11,12,13,14}&amp;$C221)*{1,2,3,4,5,6,7,8,9,10,11,12,13,14})</f>
        <v>0</v>
      </c>
      <c r="K221" s="190">
        <f>SUM(COUNTIF(TBAT51NA,{"",2,3,4,5,6,7,8,9,10,11,12,13,14}&amp;$C221)*{1,2,3,4,5,6,7,8,9,10,11,12,13,14})</f>
        <v>0</v>
      </c>
      <c r="L221" s="190"/>
      <c r="M221" s="190">
        <f>SUM(COUNTIF(TBAT218NA,{"",2,3,4,5,6,7,8,9,10,11,12,13,14}&amp;$C221)*{1,2,3,4,5,6,7,8,9,10,11,12,13,14})</f>
        <v>0</v>
      </c>
      <c r="N221" s="190">
        <f>SUM(COUNTIF(TBAT22NA,{"",2,3,4,5,6,7,8,9,10,11,12,13,14}&amp;$C221)*{1,2,3,4,5,6,7,8,9,10,11,12,13,14})</f>
        <v>0</v>
      </c>
      <c r="O221" s="190">
        <f>SUM(COUNTIF(TBAT24NA,{"",2,3,4,5,6,7,8,9,10,11,12,13,14}&amp;$C221)*{1,2,3,4,5,6,7,8,9,10,11,12,13,14})</f>
        <v>0</v>
      </c>
      <c r="P221" s="190">
        <f>SUM(COUNTIF(TBAT9NA,{"",2,3,4,5,6,7,8,9,10,11,12,13,14}&amp;$C221)*{1,2,3,4,5,6,7,8,9,10,11,12,13,14})</f>
        <v>0</v>
      </c>
      <c r="Q221" s="190">
        <f>SUM(COUNTIF(TBAT60NA,{"",2,3,4,5,6,7,8,9,10,11,12,13,14}&amp;$C221)*{1,2,3,4,5,6,7,8,9,10,11,12,13,14})</f>
        <v>0</v>
      </c>
      <c r="R221" s="190">
        <f>SUM(COUNTIF(TBAT164NA,{"",2,3,4,5,6,7,8,9,10,11,12,13,14}&amp;$C221)*{1,2,3,4,5,6,7,8,9,10,11,12,13,14})</f>
        <v>0</v>
      </c>
      <c r="S221" s="190">
        <f>SUM(COUNTIF(TBAT52NA,{"",2,3,4,5,6,7,8,9,10,11,12,13,14}&amp;$C221)*{1,2,3,4,5,6,7,8,9,10,11,12,13,14})</f>
        <v>0</v>
      </c>
      <c r="T221" s="190">
        <f>SUM(COUNTIF(TBAT301NA,{"",2,3,4,5,6,7,8,9,10,11,12,13,14}&amp;$C221)*{1,2,3,4,5,6,7,8,9,10,11,12,13,14})</f>
        <v>0</v>
      </c>
      <c r="U221" s="190">
        <f>SUM(COUNTIF(TBAT46NA,{"",2,3,4,5,6,7,8,9,10,11,12,13,14}&amp;$C221)*{1,2,3,4,5,6,7,8,9,10,11,12,13,14})</f>
        <v>0</v>
      </c>
      <c r="V221" s="190">
        <f>SUM(COUNTIF(TBAT378NA,{"",2,3,4,5,6,7,8,9,10,11,12,13,14}&amp;$C221)*{1,2,3,4,5,6,7,8,9,10,11,12,13,14})</f>
        <v>0</v>
      </c>
      <c r="W221" s="225">
        <f t="shared" si="15"/>
        <v>0</v>
      </c>
      <c r="X221" s="176"/>
    </row>
    <row r="222" spans="1:24" hidden="1">
      <c r="A222" s="168" t="str">
        <f>IF(W222=0,"ẩn",MAX($A$5:$A221)+1)</f>
        <v>ẩn</v>
      </c>
      <c r="B222" s="175" t="s">
        <v>310</v>
      </c>
      <c r="C222" s="181" t="s">
        <v>589</v>
      </c>
      <c r="D222" s="181" t="s">
        <v>65</v>
      </c>
      <c r="E222" s="190">
        <f>SUM(COUNTIF(thaydayTA,{"",2,3,4,5,6,7,8,9,10,11,12,13,14}&amp;$C222)*{1,2,3,4,5,6,7,8,9,10,11,12,13,14})</f>
        <v>0</v>
      </c>
      <c r="F222" s="80">
        <f>SUM(COUNTIF(XDMTA5ABDEN39,{"",2,3,4,5,6,7,8,9,10,11,12,13,14}&amp;$C222)*{1,2,3,4,5,6,7,8,9,10,11,12,13,14})</f>
        <v>0</v>
      </c>
      <c r="G222" s="190">
        <f>SUM(COUNTIF(TA15DEN61,{"",2,3,4,5,6,7,8,9,10,11,12,13,14}&amp;$C222)*{1,2,3,4,5,6,7,8,9,10,11,12,13,14})</f>
        <v>0</v>
      </c>
      <c r="H222" s="190"/>
      <c r="I222" s="190"/>
      <c r="J222" s="190">
        <f>SUM(COUNTIF(xencot,{"",2,3,4,5,6,7,8,9,10,11,12,13,14}&amp;$C222)*{1,2,3,4,5,6,7,8,9,10,11,12,13,14})</f>
        <v>0</v>
      </c>
      <c r="K222" s="190">
        <f>SUM(COUNTIF(TBAT51NA,{"",2,3,4,5,6,7,8,9,10,11,12,13,14}&amp;$C222)*{1,2,3,4,5,6,7,8,9,10,11,12,13,14})</f>
        <v>0</v>
      </c>
      <c r="L222" s="190"/>
      <c r="M222" s="190">
        <f>SUM(COUNTIF(TBAT218NA,{"",2,3,4,5,6,7,8,9,10,11,12,13,14}&amp;$C222)*{1,2,3,4,5,6,7,8,9,10,11,12,13,14})</f>
        <v>0</v>
      </c>
      <c r="N222" s="190">
        <f>SUM(COUNTIF(TBAT22NA,{"",2,3,4,5,6,7,8,9,10,11,12,13,14}&amp;$C222)*{1,2,3,4,5,6,7,8,9,10,11,12,13,14})</f>
        <v>0</v>
      </c>
      <c r="O222" s="190">
        <f>SUM(COUNTIF(TBAT24NA,{"",2,3,4,5,6,7,8,9,10,11,12,13,14}&amp;$C222)*{1,2,3,4,5,6,7,8,9,10,11,12,13,14})</f>
        <v>0</v>
      </c>
      <c r="P222" s="190">
        <f>SUM(COUNTIF(TBAT9NA,{"",2,3,4,5,6,7,8,9,10,11,12,13,14}&amp;$C222)*{1,2,3,4,5,6,7,8,9,10,11,12,13,14})</f>
        <v>0</v>
      </c>
      <c r="Q222" s="190">
        <f>SUM(COUNTIF(TBAT60NA,{"",2,3,4,5,6,7,8,9,10,11,12,13,14}&amp;$C222)*{1,2,3,4,5,6,7,8,9,10,11,12,13,14})</f>
        <v>0</v>
      </c>
      <c r="R222" s="190">
        <f>SUM(COUNTIF(TBAT164NA,{"",2,3,4,5,6,7,8,9,10,11,12,13,14}&amp;$C222)*{1,2,3,4,5,6,7,8,9,10,11,12,13,14})</f>
        <v>0</v>
      </c>
      <c r="S222" s="190">
        <f>SUM(COUNTIF(TBAT52NA,{"",2,3,4,5,6,7,8,9,10,11,12,13,14}&amp;$C222)*{1,2,3,4,5,6,7,8,9,10,11,12,13,14})</f>
        <v>0</v>
      </c>
      <c r="T222" s="190">
        <f>SUM(COUNTIF(TBAT301NA,{"",2,3,4,5,6,7,8,9,10,11,12,13,14}&amp;$C222)*{1,2,3,4,5,6,7,8,9,10,11,12,13,14})</f>
        <v>0</v>
      </c>
      <c r="U222" s="190">
        <f>SUM(COUNTIF(TBAT46NA,{"",2,3,4,5,6,7,8,9,10,11,12,13,14}&amp;$C222)*{1,2,3,4,5,6,7,8,9,10,11,12,13,14})</f>
        <v>0</v>
      </c>
      <c r="V222" s="190">
        <f>SUM(COUNTIF(TBAT378NA,{"",2,3,4,5,6,7,8,9,10,11,12,13,14}&amp;$C222)*{1,2,3,4,5,6,7,8,9,10,11,12,13,14})</f>
        <v>0</v>
      </c>
      <c r="W222" s="225">
        <f t="shared" si="15"/>
        <v>0</v>
      </c>
      <c r="X222" s="176"/>
    </row>
    <row r="223" spans="1:24" hidden="1">
      <c r="A223" s="168" t="str">
        <f>IF(W223=0,"ẩn",MAX($A$5:$A222)+1)</f>
        <v>ẩn</v>
      </c>
      <c r="B223" s="175" t="str">
        <f>+"Xà đỡ thẳn"&amp;LEFT(C223,LEN(C223)-4)</f>
        <v>Xà đỡ thẳn[XA-1]</v>
      </c>
      <c r="C223" s="181" t="s">
        <v>590</v>
      </c>
      <c r="D223" s="181" t="s">
        <v>12</v>
      </c>
      <c r="E223" s="190">
        <f>SUM(COUNTIF(thaydayTA,{"",2,3,4,5,6,7,8,9,10,11,12,13,14}&amp;$C223)*{1,2,3,4,5,6,7,8,9,10,11,12,13,14})</f>
        <v>0</v>
      </c>
      <c r="F223" s="80">
        <f>SUM(COUNTIF(XDMTA5ABDEN39,{"",2,3,4,5,6,7,8,9,10,11,12,13,14}&amp;$C223)*{1,2,3,4,5,6,7,8,9,10,11,12,13,14})</f>
        <v>0</v>
      </c>
      <c r="G223" s="190">
        <f>SUM(COUNTIF(TA15DEN61,{"",2,3,4,5,6,7,8,9,10,11,12,13,14}&amp;$C223)*{1,2,3,4,5,6,7,8,9,10,11,12,13,14})</f>
        <v>0</v>
      </c>
      <c r="H223" s="190"/>
      <c r="I223" s="190"/>
      <c r="J223" s="190">
        <f>SUM(COUNTIF(xencot,{"",2,3,4,5,6,7,8,9,10,11,12,13,14}&amp;$C223)*{1,2,3,4,5,6,7,8,9,10,11,12,13,14})</f>
        <v>0</v>
      </c>
      <c r="K223" s="190">
        <f>SUM(COUNTIF(TBAT51NA,{"",2,3,4,5,6,7,8,9,10,11,12,13,14}&amp;$C223)*{1,2,3,4,5,6,7,8,9,10,11,12,13,14})</f>
        <v>0</v>
      </c>
      <c r="L223" s="190"/>
      <c r="M223" s="190">
        <f>SUM(COUNTIF(TBAT218NA,{"",2,3,4,5,6,7,8,9,10,11,12,13,14}&amp;$C223)*{1,2,3,4,5,6,7,8,9,10,11,12,13,14})</f>
        <v>0</v>
      </c>
      <c r="N223" s="190">
        <f>SUM(COUNTIF(TBAT22NA,{"",2,3,4,5,6,7,8,9,10,11,12,13,14}&amp;$C223)*{1,2,3,4,5,6,7,8,9,10,11,12,13,14})</f>
        <v>0</v>
      </c>
      <c r="O223" s="190">
        <f>SUM(COUNTIF(TBAT24NA,{"",2,3,4,5,6,7,8,9,10,11,12,13,14}&amp;$C223)*{1,2,3,4,5,6,7,8,9,10,11,12,13,14})</f>
        <v>0</v>
      </c>
      <c r="P223" s="190">
        <f>SUM(COUNTIF(TBAT9NA,{"",2,3,4,5,6,7,8,9,10,11,12,13,14}&amp;$C223)*{1,2,3,4,5,6,7,8,9,10,11,12,13,14})</f>
        <v>0</v>
      </c>
      <c r="Q223" s="190">
        <f>SUM(COUNTIF(TBAT60NA,{"",2,3,4,5,6,7,8,9,10,11,12,13,14}&amp;$C223)*{1,2,3,4,5,6,7,8,9,10,11,12,13,14})</f>
        <v>0</v>
      </c>
      <c r="R223" s="190">
        <f>SUM(COUNTIF(TBAT164NA,{"",2,3,4,5,6,7,8,9,10,11,12,13,14}&amp;$C223)*{1,2,3,4,5,6,7,8,9,10,11,12,13,14})</f>
        <v>0</v>
      </c>
      <c r="S223" s="190">
        <f>SUM(COUNTIF(TBAT52NA,{"",2,3,4,5,6,7,8,9,10,11,12,13,14}&amp;$C223)*{1,2,3,4,5,6,7,8,9,10,11,12,13,14})</f>
        <v>0</v>
      </c>
      <c r="T223" s="190">
        <f>SUM(COUNTIF(TBAT301NA,{"",2,3,4,5,6,7,8,9,10,11,12,13,14}&amp;$C223)*{1,2,3,4,5,6,7,8,9,10,11,12,13,14})</f>
        <v>0</v>
      </c>
      <c r="U223" s="190">
        <f>SUM(COUNTIF(TBAT46NA,{"",2,3,4,5,6,7,8,9,10,11,12,13,14}&amp;$C223)*{1,2,3,4,5,6,7,8,9,10,11,12,13,14})</f>
        <v>0</v>
      </c>
      <c r="V223" s="190">
        <f>SUM(COUNTIF(TBAT378NA,{"",2,3,4,5,6,7,8,9,10,11,12,13,14}&amp;$C223)*{1,2,3,4,5,6,7,8,9,10,11,12,13,14})</f>
        <v>0</v>
      </c>
      <c r="W223" s="225">
        <f t="shared" si="15"/>
        <v>0</v>
      </c>
      <c r="X223" s="176"/>
    </row>
    <row r="224" spans="1:24" hidden="1">
      <c r="A224" s="168" t="str">
        <f>IF(W224=0,"ẩn",MAX($A$5:$A223)+1)</f>
        <v>ẩn</v>
      </c>
      <c r="B224" s="175" t="str">
        <f>+"Xà đỡ thẳng "&amp;LEFT(C224,LEN(C224)-4)</f>
        <v>Xà đỡ thẳng [XA-2]</v>
      </c>
      <c r="C224" s="181" t="s">
        <v>591</v>
      </c>
      <c r="D224" s="181" t="s">
        <v>12</v>
      </c>
      <c r="E224" s="190">
        <f>SUM(COUNTIF(thaydayTA,{"",2,3,4,5,6,7,8,9,10,11,12,13,14}&amp;$C224)*{1,2,3,4,5,6,7,8,9,10,11,12,13,14})</f>
        <v>0</v>
      </c>
      <c r="F224" s="80">
        <f>SUM(COUNTIF(XDMTA5ABDEN39,{"",2,3,4,5,6,7,8,9,10,11,12,13,14}&amp;$C224)*{1,2,3,4,5,6,7,8,9,10,11,12,13,14})</f>
        <v>0</v>
      </c>
      <c r="G224" s="190">
        <f>SUM(COUNTIF(TA15DEN61,{"",2,3,4,5,6,7,8,9,10,11,12,13,14}&amp;$C224)*{1,2,3,4,5,6,7,8,9,10,11,12,13,14})</f>
        <v>0</v>
      </c>
      <c r="H224" s="190"/>
      <c r="I224" s="190"/>
      <c r="J224" s="190">
        <f>SUM(COUNTIF(xencot,{"",2,3,4,5,6,7,8,9,10,11,12,13,14}&amp;$C224)*{1,2,3,4,5,6,7,8,9,10,11,12,13,14})</f>
        <v>0</v>
      </c>
      <c r="K224" s="190">
        <f>SUM(COUNTIF(TBAT51NA,{"",2,3,4,5,6,7,8,9,10,11,12,13,14}&amp;$C224)*{1,2,3,4,5,6,7,8,9,10,11,12,13,14})</f>
        <v>0</v>
      </c>
      <c r="L224" s="190"/>
      <c r="M224" s="190">
        <f>SUM(COUNTIF(TBAT218NA,{"",2,3,4,5,6,7,8,9,10,11,12,13,14}&amp;$C224)*{1,2,3,4,5,6,7,8,9,10,11,12,13,14})</f>
        <v>0</v>
      </c>
      <c r="N224" s="190">
        <f>SUM(COUNTIF(TBAT22NA,{"",2,3,4,5,6,7,8,9,10,11,12,13,14}&amp;$C224)*{1,2,3,4,5,6,7,8,9,10,11,12,13,14})</f>
        <v>0</v>
      </c>
      <c r="O224" s="190">
        <f>SUM(COUNTIF(TBAT24NA,{"",2,3,4,5,6,7,8,9,10,11,12,13,14}&amp;$C224)*{1,2,3,4,5,6,7,8,9,10,11,12,13,14})</f>
        <v>0</v>
      </c>
      <c r="P224" s="190">
        <f>SUM(COUNTIF(TBAT9NA,{"",2,3,4,5,6,7,8,9,10,11,12,13,14}&amp;$C224)*{1,2,3,4,5,6,7,8,9,10,11,12,13,14})</f>
        <v>0</v>
      </c>
      <c r="Q224" s="190">
        <f>SUM(COUNTIF(TBAT60NA,{"",2,3,4,5,6,7,8,9,10,11,12,13,14}&amp;$C224)*{1,2,3,4,5,6,7,8,9,10,11,12,13,14})</f>
        <v>0</v>
      </c>
      <c r="R224" s="190">
        <f>SUM(COUNTIF(TBAT164NA,{"",2,3,4,5,6,7,8,9,10,11,12,13,14}&amp;$C224)*{1,2,3,4,5,6,7,8,9,10,11,12,13,14})</f>
        <v>0</v>
      </c>
      <c r="S224" s="190">
        <f>SUM(COUNTIF(TBAT52NA,{"",2,3,4,5,6,7,8,9,10,11,12,13,14}&amp;$C224)*{1,2,3,4,5,6,7,8,9,10,11,12,13,14})</f>
        <v>0</v>
      </c>
      <c r="T224" s="190">
        <f>SUM(COUNTIF(TBAT301NA,{"",2,3,4,5,6,7,8,9,10,11,12,13,14}&amp;$C224)*{1,2,3,4,5,6,7,8,9,10,11,12,13,14})</f>
        <v>0</v>
      </c>
      <c r="U224" s="190">
        <f>SUM(COUNTIF(TBAT46NA,{"",2,3,4,5,6,7,8,9,10,11,12,13,14}&amp;$C224)*{1,2,3,4,5,6,7,8,9,10,11,12,13,14})</f>
        <v>0</v>
      </c>
      <c r="V224" s="190">
        <f>SUM(COUNTIF(TBAT378NA,{"",2,3,4,5,6,7,8,9,10,11,12,13,14}&amp;$C224)*{1,2,3,4,5,6,7,8,9,10,11,12,13,14})</f>
        <v>0</v>
      </c>
      <c r="W224" s="225">
        <f t="shared" si="15"/>
        <v>0</v>
      </c>
      <c r="X224" s="176"/>
    </row>
    <row r="225" spans="1:24" hidden="1">
      <c r="A225" s="168" t="str">
        <f>IF(W225=0,"ẩn",MAX($A$5:$A224)+1)</f>
        <v>ẩn</v>
      </c>
      <c r="B225" s="175" t="str">
        <f t="shared" ref="B225:B226" si="16">+"Xà "&amp;LEFT(C225,LEN(C225)-4)</f>
        <v>Xà [XZ35]</v>
      </c>
      <c r="C225" s="181" t="s">
        <v>592</v>
      </c>
      <c r="D225" s="181" t="s">
        <v>12</v>
      </c>
      <c r="E225" s="190">
        <f>SUM(COUNTIF(thaydayTA,{"",2,3,4,5,6,7,8,9,10,11,12,13,14}&amp;$C225)*{1,2,3,4,5,6,7,8,9,10,11,12,13,14})</f>
        <v>0</v>
      </c>
      <c r="F225" s="80">
        <f>SUM(COUNTIF(XDMTA5ABDEN39,{"",2,3,4,5,6,7,8,9,10,11,12,13,14}&amp;$C225)*{1,2,3,4,5,6,7,8,9,10,11,12,13,14})</f>
        <v>0</v>
      </c>
      <c r="G225" s="190">
        <f>SUM(COUNTIF(TA15DEN61,{"",2,3,4,5,6,7,8,9,10,11,12,13,14}&amp;$C225)*{1,2,3,4,5,6,7,8,9,10,11,12,13,14})</f>
        <v>0</v>
      </c>
      <c r="H225" s="190"/>
      <c r="I225" s="190"/>
      <c r="J225" s="190">
        <f>SUM(COUNTIF(xencot,{"",2,3,4,5,6,7,8,9,10,11,12,13,14}&amp;$C225)*{1,2,3,4,5,6,7,8,9,10,11,12,13,14})</f>
        <v>0</v>
      </c>
      <c r="K225" s="190">
        <f>SUM(COUNTIF(TBAT51NA,{"",2,3,4,5,6,7,8,9,10,11,12,13,14}&amp;$C225)*{1,2,3,4,5,6,7,8,9,10,11,12,13,14})</f>
        <v>0</v>
      </c>
      <c r="L225" s="190"/>
      <c r="M225" s="190">
        <f>SUM(COUNTIF(TBAT218NA,{"",2,3,4,5,6,7,8,9,10,11,12,13,14}&amp;$C225)*{1,2,3,4,5,6,7,8,9,10,11,12,13,14})</f>
        <v>0</v>
      </c>
      <c r="N225" s="190">
        <f>SUM(COUNTIF(TBAT22NA,{"",2,3,4,5,6,7,8,9,10,11,12,13,14}&amp;$C225)*{1,2,3,4,5,6,7,8,9,10,11,12,13,14})</f>
        <v>0</v>
      </c>
      <c r="O225" s="190">
        <f>SUM(COUNTIF(TBAT24NA,{"",2,3,4,5,6,7,8,9,10,11,12,13,14}&amp;$C225)*{1,2,3,4,5,6,7,8,9,10,11,12,13,14})</f>
        <v>0</v>
      </c>
      <c r="P225" s="190">
        <f>SUM(COUNTIF(TBAT9NA,{"",2,3,4,5,6,7,8,9,10,11,12,13,14}&amp;$C225)*{1,2,3,4,5,6,7,8,9,10,11,12,13,14})</f>
        <v>0</v>
      </c>
      <c r="Q225" s="190">
        <f>SUM(COUNTIF(TBAT60NA,{"",2,3,4,5,6,7,8,9,10,11,12,13,14}&amp;$C225)*{1,2,3,4,5,6,7,8,9,10,11,12,13,14})</f>
        <v>0</v>
      </c>
      <c r="R225" s="190">
        <f>SUM(COUNTIF(TBAT164NA,{"",2,3,4,5,6,7,8,9,10,11,12,13,14}&amp;$C225)*{1,2,3,4,5,6,7,8,9,10,11,12,13,14})</f>
        <v>0</v>
      </c>
      <c r="S225" s="190">
        <f>SUM(COUNTIF(TBAT52NA,{"",2,3,4,5,6,7,8,9,10,11,12,13,14}&amp;$C225)*{1,2,3,4,5,6,7,8,9,10,11,12,13,14})</f>
        <v>0</v>
      </c>
      <c r="T225" s="190">
        <f>SUM(COUNTIF(TBAT301NA,{"",2,3,4,5,6,7,8,9,10,11,12,13,14}&amp;$C225)*{1,2,3,4,5,6,7,8,9,10,11,12,13,14})</f>
        <v>0</v>
      </c>
      <c r="U225" s="190">
        <f>SUM(COUNTIF(TBAT46NA,{"",2,3,4,5,6,7,8,9,10,11,12,13,14}&amp;$C225)*{1,2,3,4,5,6,7,8,9,10,11,12,13,14})</f>
        <v>0</v>
      </c>
      <c r="V225" s="190">
        <f>SUM(COUNTIF(TBAT378NA,{"",2,3,4,5,6,7,8,9,10,11,12,13,14}&amp;$C225)*{1,2,3,4,5,6,7,8,9,10,11,12,13,14})</f>
        <v>0</v>
      </c>
      <c r="W225" s="225">
        <f t="shared" si="15"/>
        <v>0</v>
      </c>
      <c r="X225" s="176"/>
    </row>
    <row r="226" spans="1:24" hidden="1">
      <c r="A226" s="168" t="str">
        <f>IF(W226=0,"ẩn",MAX($A$5:$A225)+1)</f>
        <v>ẩn</v>
      </c>
      <c r="B226" s="175" t="str">
        <f t="shared" si="16"/>
        <v>Xà [XZ35-2]</v>
      </c>
      <c r="C226" s="181" t="s">
        <v>593</v>
      </c>
      <c r="D226" s="181" t="s">
        <v>12</v>
      </c>
      <c r="E226" s="190">
        <f>SUM(COUNTIF(thaydayTA,{"",2,3,4,5,6,7,8,9,10,11,12,13,14}&amp;$C226)*{1,2,3,4,5,6,7,8,9,10,11,12,13,14})</f>
        <v>0</v>
      </c>
      <c r="F226" s="80">
        <f>SUM(COUNTIF(XDMTA5ABDEN39,{"",2,3,4,5,6,7,8,9,10,11,12,13,14}&amp;$C226)*{1,2,3,4,5,6,7,8,9,10,11,12,13,14})</f>
        <v>0</v>
      </c>
      <c r="G226" s="190">
        <f>SUM(COUNTIF(TA15DEN61,{"",2,3,4,5,6,7,8,9,10,11,12,13,14}&amp;$C226)*{1,2,3,4,5,6,7,8,9,10,11,12,13,14})</f>
        <v>0</v>
      </c>
      <c r="H226" s="190"/>
      <c r="I226" s="190"/>
      <c r="J226" s="190">
        <f>SUM(COUNTIF(xencot,{"",2,3,4,5,6,7,8,9,10,11,12,13,14}&amp;$C226)*{1,2,3,4,5,6,7,8,9,10,11,12,13,14})</f>
        <v>0</v>
      </c>
      <c r="K226" s="190">
        <f>SUM(COUNTIF(TBAT51NA,{"",2,3,4,5,6,7,8,9,10,11,12,13,14}&amp;$C226)*{1,2,3,4,5,6,7,8,9,10,11,12,13,14})</f>
        <v>0</v>
      </c>
      <c r="L226" s="190"/>
      <c r="M226" s="190">
        <f>SUM(COUNTIF(TBAT218NA,{"",2,3,4,5,6,7,8,9,10,11,12,13,14}&amp;$C226)*{1,2,3,4,5,6,7,8,9,10,11,12,13,14})</f>
        <v>0</v>
      </c>
      <c r="N226" s="190">
        <f>SUM(COUNTIF(TBAT22NA,{"",2,3,4,5,6,7,8,9,10,11,12,13,14}&amp;$C226)*{1,2,3,4,5,6,7,8,9,10,11,12,13,14})</f>
        <v>0</v>
      </c>
      <c r="O226" s="190">
        <f>SUM(COUNTIF(TBAT24NA,{"",2,3,4,5,6,7,8,9,10,11,12,13,14}&amp;$C226)*{1,2,3,4,5,6,7,8,9,10,11,12,13,14})</f>
        <v>0</v>
      </c>
      <c r="P226" s="190">
        <f>SUM(COUNTIF(TBAT9NA,{"",2,3,4,5,6,7,8,9,10,11,12,13,14}&amp;$C226)*{1,2,3,4,5,6,7,8,9,10,11,12,13,14})</f>
        <v>0</v>
      </c>
      <c r="Q226" s="190">
        <f>SUM(COUNTIF(TBAT60NA,{"",2,3,4,5,6,7,8,9,10,11,12,13,14}&amp;$C226)*{1,2,3,4,5,6,7,8,9,10,11,12,13,14})</f>
        <v>0</v>
      </c>
      <c r="R226" s="190">
        <f>SUM(COUNTIF(TBAT164NA,{"",2,3,4,5,6,7,8,9,10,11,12,13,14}&amp;$C226)*{1,2,3,4,5,6,7,8,9,10,11,12,13,14})</f>
        <v>0</v>
      </c>
      <c r="S226" s="190">
        <f>SUM(COUNTIF(TBAT52NA,{"",2,3,4,5,6,7,8,9,10,11,12,13,14}&amp;$C226)*{1,2,3,4,5,6,7,8,9,10,11,12,13,14})</f>
        <v>0</v>
      </c>
      <c r="T226" s="190">
        <f>SUM(COUNTIF(TBAT301NA,{"",2,3,4,5,6,7,8,9,10,11,12,13,14}&amp;$C226)*{1,2,3,4,5,6,7,8,9,10,11,12,13,14})</f>
        <v>0</v>
      </c>
      <c r="U226" s="190">
        <f>SUM(COUNTIF(TBAT46NA,{"",2,3,4,5,6,7,8,9,10,11,12,13,14}&amp;$C226)*{1,2,3,4,5,6,7,8,9,10,11,12,13,14})</f>
        <v>0</v>
      </c>
      <c r="V226" s="190">
        <f>SUM(COUNTIF(TBAT378NA,{"",2,3,4,5,6,7,8,9,10,11,12,13,14}&amp;$C226)*{1,2,3,4,5,6,7,8,9,10,11,12,13,14})</f>
        <v>0</v>
      </c>
      <c r="W226" s="225">
        <f t="shared" si="15"/>
        <v>0</v>
      </c>
      <c r="X226" s="176"/>
    </row>
    <row r="227" spans="1:24" ht="18" hidden="1" customHeight="1">
      <c r="A227" s="168" t="str">
        <f>IF(W227=0,"ẩn",MAX($A$5:$A226)+1)</f>
        <v>ẩn</v>
      </c>
      <c r="B227" s="175" t="str">
        <f>+"Xà đỡ thẳng "&amp;LEFT(C227,LEN(C227)-4)</f>
        <v>Xà đỡ thẳng [XĐN-3]</v>
      </c>
      <c r="C227" s="181" t="s">
        <v>594</v>
      </c>
      <c r="D227" s="181" t="s">
        <v>12</v>
      </c>
      <c r="E227" s="190">
        <f>SUM(COUNTIF(thaydayTA,{"",2,3,4,5,6,7,8,9,10,11,12,13,14}&amp;$C227)*{1,2,3,4,5,6,7,8,9,10,11,12,13,14})</f>
        <v>0</v>
      </c>
      <c r="F227" s="80">
        <f>SUM(COUNTIF(XDMTA5ABDEN39,{"",2,3,4,5,6,7,8,9,10,11,12,13,14}&amp;$C227)*{1,2,3,4,5,6,7,8,9,10,11,12,13,14})</f>
        <v>0</v>
      </c>
      <c r="G227" s="190">
        <f>SUM(COUNTIF(TA15DEN61,{"",2,3,4,5,6,7,8,9,10,11,12,13,14}&amp;$C227)*{1,2,3,4,5,6,7,8,9,10,11,12,13,14})</f>
        <v>0</v>
      </c>
      <c r="H227" s="190"/>
      <c r="I227" s="190"/>
      <c r="J227" s="190">
        <f>SUM(COUNTIF(xencot,{"",2,3,4,5,6,7,8,9,10,11,12,13,14}&amp;$C227)*{1,2,3,4,5,6,7,8,9,10,11,12,13,14})</f>
        <v>0</v>
      </c>
      <c r="K227" s="190">
        <f>SUM(COUNTIF(TBAT51NA,{"",2,3,4,5,6,7,8,9,10,11,12,13,14}&amp;$C227)*{1,2,3,4,5,6,7,8,9,10,11,12,13,14})</f>
        <v>0</v>
      </c>
      <c r="L227" s="190"/>
      <c r="M227" s="190">
        <f>SUM(COUNTIF(TBAT218NA,{"",2,3,4,5,6,7,8,9,10,11,12,13,14}&amp;$C227)*{1,2,3,4,5,6,7,8,9,10,11,12,13,14})</f>
        <v>0</v>
      </c>
      <c r="N227" s="190">
        <f>SUM(COUNTIF(TBAT22NA,{"",2,3,4,5,6,7,8,9,10,11,12,13,14}&amp;$C227)*{1,2,3,4,5,6,7,8,9,10,11,12,13,14})</f>
        <v>0</v>
      </c>
      <c r="O227" s="190">
        <f>SUM(COUNTIF(TBAT24NA,{"",2,3,4,5,6,7,8,9,10,11,12,13,14}&amp;$C227)*{1,2,3,4,5,6,7,8,9,10,11,12,13,14})</f>
        <v>0</v>
      </c>
      <c r="P227" s="190">
        <f>SUM(COUNTIF(TBAT9NA,{"",2,3,4,5,6,7,8,9,10,11,12,13,14}&amp;$C227)*{1,2,3,4,5,6,7,8,9,10,11,12,13,14})</f>
        <v>0</v>
      </c>
      <c r="Q227" s="190">
        <f>SUM(COUNTIF(TBAT60NA,{"",2,3,4,5,6,7,8,9,10,11,12,13,14}&amp;$C227)*{1,2,3,4,5,6,7,8,9,10,11,12,13,14})</f>
        <v>0</v>
      </c>
      <c r="R227" s="190">
        <f>SUM(COUNTIF(TBAT164NA,{"",2,3,4,5,6,7,8,9,10,11,12,13,14}&amp;$C227)*{1,2,3,4,5,6,7,8,9,10,11,12,13,14})</f>
        <v>0</v>
      </c>
      <c r="S227" s="190">
        <f>SUM(COUNTIF(TBAT52NA,{"",2,3,4,5,6,7,8,9,10,11,12,13,14}&amp;$C227)*{1,2,3,4,5,6,7,8,9,10,11,12,13,14})</f>
        <v>0</v>
      </c>
      <c r="T227" s="190">
        <f>SUM(COUNTIF(TBAT301NA,{"",2,3,4,5,6,7,8,9,10,11,12,13,14}&amp;$C227)*{1,2,3,4,5,6,7,8,9,10,11,12,13,14})</f>
        <v>0</v>
      </c>
      <c r="U227" s="190">
        <f>SUM(COUNTIF(TBAT46NA,{"",2,3,4,5,6,7,8,9,10,11,12,13,14}&amp;$C227)*{1,2,3,4,5,6,7,8,9,10,11,12,13,14})</f>
        <v>0</v>
      </c>
      <c r="V227" s="190">
        <f>SUM(COUNTIF(TBAT378NA,{"",2,3,4,5,6,7,8,9,10,11,12,13,14}&amp;$C227)*{1,2,3,4,5,6,7,8,9,10,11,12,13,14})</f>
        <v>0</v>
      </c>
      <c r="W227" s="225">
        <f t="shared" si="15"/>
        <v>0</v>
      </c>
      <c r="X227" s="176"/>
    </row>
    <row r="228" spans="1:24" hidden="1">
      <c r="A228" s="168" t="str">
        <f>IF(W228=0,"ẩn",MAX($A$5:$A227)+1)</f>
        <v>ẩn</v>
      </c>
      <c r="B228" s="175" t="str">
        <f>+"Xà đỡ góc "&amp;LEFT(C228,LEN(C228)-4)</f>
        <v>Xà đỡ góc [XNA-1]</v>
      </c>
      <c r="C228" s="181" t="s">
        <v>595</v>
      </c>
      <c r="D228" s="181" t="s">
        <v>12</v>
      </c>
      <c r="E228" s="190">
        <f>SUM(COUNTIF(thaydayTA,{"",2,3,4,5,6,7,8,9,10,11,12,13,14}&amp;$C228)*{1,2,3,4,5,6,7,8,9,10,11,12,13,14})</f>
        <v>0</v>
      </c>
      <c r="F228" s="80">
        <f>SUM(COUNTIF(XDMTA5ABDEN39,{"",2,3,4,5,6,7,8,9,10,11,12,13,14}&amp;$C228)*{1,2,3,4,5,6,7,8,9,10,11,12,13,14})</f>
        <v>0</v>
      </c>
      <c r="G228" s="190">
        <f>SUM(COUNTIF(TA15DEN61,{"",2,3,4,5,6,7,8,9,10,11,12,13,14}&amp;$C228)*{1,2,3,4,5,6,7,8,9,10,11,12,13,14})</f>
        <v>0</v>
      </c>
      <c r="H228" s="190"/>
      <c r="I228" s="190"/>
      <c r="J228" s="190">
        <f>SUM(COUNTIF(xencot,{"",2,3,4,5,6,7,8,9,10,11,12,13,14}&amp;$C228)*{1,2,3,4,5,6,7,8,9,10,11,12,13,14})</f>
        <v>0</v>
      </c>
      <c r="K228" s="190">
        <f>SUM(COUNTIF(TBAT51NA,{"",2,3,4,5,6,7,8,9,10,11,12,13,14}&amp;$C228)*{1,2,3,4,5,6,7,8,9,10,11,12,13,14})</f>
        <v>0</v>
      </c>
      <c r="L228" s="190"/>
      <c r="M228" s="190">
        <f>SUM(COUNTIF(TBAT218NA,{"",2,3,4,5,6,7,8,9,10,11,12,13,14}&amp;$C228)*{1,2,3,4,5,6,7,8,9,10,11,12,13,14})</f>
        <v>0</v>
      </c>
      <c r="N228" s="190">
        <f>SUM(COUNTIF(TBAT22NA,{"",2,3,4,5,6,7,8,9,10,11,12,13,14}&amp;$C228)*{1,2,3,4,5,6,7,8,9,10,11,12,13,14})</f>
        <v>0</v>
      </c>
      <c r="O228" s="190">
        <f>SUM(COUNTIF(TBAT24NA,{"",2,3,4,5,6,7,8,9,10,11,12,13,14}&amp;$C228)*{1,2,3,4,5,6,7,8,9,10,11,12,13,14})</f>
        <v>0</v>
      </c>
      <c r="P228" s="190">
        <f>SUM(COUNTIF(TBAT9NA,{"",2,3,4,5,6,7,8,9,10,11,12,13,14}&amp;$C228)*{1,2,3,4,5,6,7,8,9,10,11,12,13,14})</f>
        <v>0</v>
      </c>
      <c r="Q228" s="190">
        <f>SUM(COUNTIF(TBAT60NA,{"",2,3,4,5,6,7,8,9,10,11,12,13,14}&amp;$C228)*{1,2,3,4,5,6,7,8,9,10,11,12,13,14})</f>
        <v>0</v>
      </c>
      <c r="R228" s="190">
        <f>SUM(COUNTIF(TBAT164NA,{"",2,3,4,5,6,7,8,9,10,11,12,13,14}&amp;$C228)*{1,2,3,4,5,6,7,8,9,10,11,12,13,14})</f>
        <v>0</v>
      </c>
      <c r="S228" s="190">
        <f>SUM(COUNTIF(TBAT52NA,{"",2,3,4,5,6,7,8,9,10,11,12,13,14}&amp;$C228)*{1,2,3,4,5,6,7,8,9,10,11,12,13,14})</f>
        <v>0</v>
      </c>
      <c r="T228" s="190">
        <f>SUM(COUNTIF(TBAT301NA,{"",2,3,4,5,6,7,8,9,10,11,12,13,14}&amp;$C228)*{1,2,3,4,5,6,7,8,9,10,11,12,13,14})</f>
        <v>0</v>
      </c>
      <c r="U228" s="190">
        <f>SUM(COUNTIF(TBAT46NA,{"",2,3,4,5,6,7,8,9,10,11,12,13,14}&amp;$C228)*{1,2,3,4,5,6,7,8,9,10,11,12,13,14})</f>
        <v>0</v>
      </c>
      <c r="V228" s="190">
        <f>SUM(COUNTIF(TBAT378NA,{"",2,3,4,5,6,7,8,9,10,11,12,13,14}&amp;$C228)*{1,2,3,4,5,6,7,8,9,10,11,12,13,14})</f>
        <v>0</v>
      </c>
      <c r="W228" s="225">
        <f t="shared" si="15"/>
        <v>0</v>
      </c>
      <c r="X228" s="176"/>
    </row>
    <row r="229" spans="1:24" hidden="1">
      <c r="A229" s="168" t="str">
        <f>IF(W229=0,"ẩn",MAX($A$5:$A228)+1)</f>
        <v>ẩn</v>
      </c>
      <c r="B229" s="175" t="str">
        <f>+"Xà đỡ góc "&amp;LEFT(C229,LEN(C229)-4)</f>
        <v>Xà đỡ góc [XĐG-3]</v>
      </c>
      <c r="C229" s="181" t="s">
        <v>596</v>
      </c>
      <c r="D229" s="181" t="s">
        <v>12</v>
      </c>
      <c r="E229" s="190">
        <f>SUM(COUNTIF(thaydayTA,{"",2,3,4,5,6,7,8,9,10,11,12,13,14}&amp;$C229)*{1,2,3,4,5,6,7,8,9,10,11,12,13,14})</f>
        <v>0</v>
      </c>
      <c r="F229" s="80">
        <f>SUM(COUNTIF(XDMTA5ABDEN39,{"",2,3,4,5,6,7,8,9,10,11,12,13,14}&amp;$C229)*{1,2,3,4,5,6,7,8,9,10,11,12,13,14})</f>
        <v>0</v>
      </c>
      <c r="G229" s="190">
        <f>SUM(COUNTIF(TA15DEN61,{"",2,3,4,5,6,7,8,9,10,11,12,13,14}&amp;$C229)*{1,2,3,4,5,6,7,8,9,10,11,12,13,14})</f>
        <v>0</v>
      </c>
      <c r="H229" s="190"/>
      <c r="I229" s="190"/>
      <c r="J229" s="190">
        <f>SUM(COUNTIF(xencot,{"",2,3,4,5,6,7,8,9,10,11,12,13,14}&amp;$C229)*{1,2,3,4,5,6,7,8,9,10,11,12,13,14})</f>
        <v>0</v>
      </c>
      <c r="K229" s="190">
        <f>SUM(COUNTIF(TBAT51NA,{"",2,3,4,5,6,7,8,9,10,11,12,13,14}&amp;$C229)*{1,2,3,4,5,6,7,8,9,10,11,12,13,14})</f>
        <v>0</v>
      </c>
      <c r="L229" s="190"/>
      <c r="M229" s="190">
        <f>SUM(COUNTIF(TBAT218NA,{"",2,3,4,5,6,7,8,9,10,11,12,13,14}&amp;$C229)*{1,2,3,4,5,6,7,8,9,10,11,12,13,14})</f>
        <v>0</v>
      </c>
      <c r="N229" s="190">
        <f>SUM(COUNTIF(TBAT22NA,{"",2,3,4,5,6,7,8,9,10,11,12,13,14}&amp;$C229)*{1,2,3,4,5,6,7,8,9,10,11,12,13,14})</f>
        <v>0</v>
      </c>
      <c r="O229" s="190">
        <f>SUM(COUNTIF(TBAT24NA,{"",2,3,4,5,6,7,8,9,10,11,12,13,14}&amp;$C229)*{1,2,3,4,5,6,7,8,9,10,11,12,13,14})</f>
        <v>0</v>
      </c>
      <c r="P229" s="190">
        <f>SUM(COUNTIF(TBAT9NA,{"",2,3,4,5,6,7,8,9,10,11,12,13,14}&amp;$C229)*{1,2,3,4,5,6,7,8,9,10,11,12,13,14})</f>
        <v>0</v>
      </c>
      <c r="Q229" s="190">
        <f>SUM(COUNTIF(TBAT60NA,{"",2,3,4,5,6,7,8,9,10,11,12,13,14}&amp;$C229)*{1,2,3,4,5,6,7,8,9,10,11,12,13,14})</f>
        <v>0</v>
      </c>
      <c r="R229" s="190">
        <f>SUM(COUNTIF(TBAT164NA,{"",2,3,4,5,6,7,8,9,10,11,12,13,14}&amp;$C229)*{1,2,3,4,5,6,7,8,9,10,11,12,13,14})</f>
        <v>0</v>
      </c>
      <c r="S229" s="190">
        <f>SUM(COUNTIF(TBAT52NA,{"",2,3,4,5,6,7,8,9,10,11,12,13,14}&amp;$C229)*{1,2,3,4,5,6,7,8,9,10,11,12,13,14})</f>
        <v>0</v>
      </c>
      <c r="T229" s="190">
        <f>SUM(COUNTIF(TBAT301NA,{"",2,3,4,5,6,7,8,9,10,11,12,13,14}&amp;$C229)*{1,2,3,4,5,6,7,8,9,10,11,12,13,14})</f>
        <v>0</v>
      </c>
      <c r="U229" s="190">
        <f>SUM(COUNTIF(TBAT46NA,{"",2,3,4,5,6,7,8,9,10,11,12,13,14}&amp;$C229)*{1,2,3,4,5,6,7,8,9,10,11,12,13,14})</f>
        <v>0</v>
      </c>
      <c r="V229" s="190">
        <f>SUM(COUNTIF(TBAT378NA,{"",2,3,4,5,6,7,8,9,10,11,12,13,14}&amp;$C229)*{1,2,3,4,5,6,7,8,9,10,11,12,13,14})</f>
        <v>0</v>
      </c>
      <c r="W229" s="225">
        <f t="shared" si="15"/>
        <v>0</v>
      </c>
      <c r="X229" s="176"/>
    </row>
    <row r="230" spans="1:24" hidden="1">
      <c r="A230" s="168" t="str">
        <f>IF(W230=0,"ẩn",MAX($A$5:$A229)+1)</f>
        <v>ẩn</v>
      </c>
      <c r="B230" s="175" t="str">
        <f>+"Xà đỡ lệch "&amp;LEFT(C230,LEN(C230)-4)</f>
        <v>Xà đỡ lệch [XĐL-3]</v>
      </c>
      <c r="C230" s="181" t="s">
        <v>597</v>
      </c>
      <c r="D230" s="181" t="s">
        <v>12</v>
      </c>
      <c r="E230" s="190">
        <f>SUM(COUNTIF(thaydayTA,{"",2,3,4,5,6,7,8,9,10,11,12,13,14}&amp;$C230)*{1,2,3,4,5,6,7,8,9,10,11,12,13,14})</f>
        <v>0</v>
      </c>
      <c r="F230" s="80">
        <f>SUM(COUNTIF(XDMTA5ABDEN39,{"",2,3,4,5,6,7,8,9,10,11,12,13,14}&amp;$C230)*{1,2,3,4,5,6,7,8,9,10,11,12,13,14})</f>
        <v>0</v>
      </c>
      <c r="G230" s="190">
        <f>SUM(COUNTIF(TA15DEN61,{"",2,3,4,5,6,7,8,9,10,11,12,13,14}&amp;$C230)*{1,2,3,4,5,6,7,8,9,10,11,12,13,14})</f>
        <v>0</v>
      </c>
      <c r="H230" s="190"/>
      <c r="I230" s="190"/>
      <c r="J230" s="190">
        <f>SUM(COUNTIF(xencot,{"",2,3,4,5,6,7,8,9,10,11,12,13,14}&amp;$C230)*{1,2,3,4,5,6,7,8,9,10,11,12,13,14})</f>
        <v>0</v>
      </c>
      <c r="K230" s="190">
        <f>SUM(COUNTIF(TBAT51NA,{"",2,3,4,5,6,7,8,9,10,11,12,13,14}&amp;$C230)*{1,2,3,4,5,6,7,8,9,10,11,12,13,14})</f>
        <v>0</v>
      </c>
      <c r="L230" s="190"/>
      <c r="M230" s="190">
        <f>SUM(COUNTIF(TBAT218NA,{"",2,3,4,5,6,7,8,9,10,11,12,13,14}&amp;$C230)*{1,2,3,4,5,6,7,8,9,10,11,12,13,14})</f>
        <v>0</v>
      </c>
      <c r="N230" s="190">
        <f>SUM(COUNTIF(TBAT22NA,{"",2,3,4,5,6,7,8,9,10,11,12,13,14}&amp;$C230)*{1,2,3,4,5,6,7,8,9,10,11,12,13,14})</f>
        <v>0</v>
      </c>
      <c r="O230" s="190">
        <f>SUM(COUNTIF(TBAT24NA,{"",2,3,4,5,6,7,8,9,10,11,12,13,14}&amp;$C230)*{1,2,3,4,5,6,7,8,9,10,11,12,13,14})</f>
        <v>0</v>
      </c>
      <c r="P230" s="190">
        <f>SUM(COUNTIF(TBAT9NA,{"",2,3,4,5,6,7,8,9,10,11,12,13,14}&amp;$C230)*{1,2,3,4,5,6,7,8,9,10,11,12,13,14})</f>
        <v>0</v>
      </c>
      <c r="Q230" s="190">
        <f>SUM(COUNTIF(TBAT60NA,{"",2,3,4,5,6,7,8,9,10,11,12,13,14}&amp;$C230)*{1,2,3,4,5,6,7,8,9,10,11,12,13,14})</f>
        <v>0</v>
      </c>
      <c r="R230" s="190">
        <f>SUM(COUNTIF(TBAT164NA,{"",2,3,4,5,6,7,8,9,10,11,12,13,14}&amp;$C230)*{1,2,3,4,5,6,7,8,9,10,11,12,13,14})</f>
        <v>0</v>
      </c>
      <c r="S230" s="190">
        <f>SUM(COUNTIF(TBAT52NA,{"",2,3,4,5,6,7,8,9,10,11,12,13,14}&amp;$C230)*{1,2,3,4,5,6,7,8,9,10,11,12,13,14})</f>
        <v>0</v>
      </c>
      <c r="T230" s="190">
        <f>SUM(COUNTIF(TBAT301NA,{"",2,3,4,5,6,7,8,9,10,11,12,13,14}&amp;$C230)*{1,2,3,4,5,6,7,8,9,10,11,12,13,14})</f>
        <v>0</v>
      </c>
      <c r="U230" s="190">
        <f>SUM(COUNTIF(TBAT46NA,{"",2,3,4,5,6,7,8,9,10,11,12,13,14}&amp;$C230)*{1,2,3,4,5,6,7,8,9,10,11,12,13,14})</f>
        <v>0</v>
      </c>
      <c r="V230" s="190">
        <f>SUM(COUNTIF(TBAT378NA,{"",2,3,4,5,6,7,8,9,10,11,12,13,14}&amp;$C230)*{1,2,3,4,5,6,7,8,9,10,11,12,13,14})</f>
        <v>0</v>
      </c>
      <c r="W230" s="225">
        <f t="shared" si="15"/>
        <v>0</v>
      </c>
      <c r="X230" s="176"/>
    </row>
    <row r="231" spans="1:24" hidden="1">
      <c r="A231" s="168" t="str">
        <f>IF(W231=0,"ẩn",MAX($A$5:$A230)+1)</f>
        <v>ẩn</v>
      </c>
      <c r="B231" s="175" t="str">
        <f>+"Xà đỡ vượt "&amp;LEFT(C231,LEN(C231)-4)</f>
        <v>Xà đỡ vượt [XĐV-3]</v>
      </c>
      <c r="C231" s="181" t="s">
        <v>598</v>
      </c>
      <c r="D231" s="181" t="s">
        <v>12</v>
      </c>
      <c r="E231" s="190">
        <f>SUM(COUNTIF(thaydayTA,{"",2,3,4,5,6,7,8,9,10,11,12,13,14}&amp;$C231)*{1,2,3,4,5,6,7,8,9,10,11,12,13,14})</f>
        <v>0</v>
      </c>
      <c r="F231" s="80">
        <f>SUM(COUNTIF(XDMTA5ABDEN39,{"",2,3,4,5,6,7,8,9,10,11,12,13,14}&amp;$C231)*{1,2,3,4,5,6,7,8,9,10,11,12,13,14})</f>
        <v>0</v>
      </c>
      <c r="G231" s="190">
        <f>SUM(COUNTIF(TA15DEN61,{"",2,3,4,5,6,7,8,9,10,11,12,13,14}&amp;$C231)*{1,2,3,4,5,6,7,8,9,10,11,12,13,14})</f>
        <v>0</v>
      </c>
      <c r="H231" s="190"/>
      <c r="I231" s="190"/>
      <c r="J231" s="190">
        <f>SUM(COUNTIF(xencot,{"",2,3,4,5,6,7,8,9,10,11,12,13,14}&amp;$C231)*{1,2,3,4,5,6,7,8,9,10,11,12,13,14})</f>
        <v>0</v>
      </c>
      <c r="K231" s="190">
        <f>SUM(COUNTIF(TBAT51NA,{"",2,3,4,5,6,7,8,9,10,11,12,13,14}&amp;$C231)*{1,2,3,4,5,6,7,8,9,10,11,12,13,14})</f>
        <v>0</v>
      </c>
      <c r="L231" s="190"/>
      <c r="M231" s="190">
        <f>SUM(COUNTIF(TBAT218NA,{"",2,3,4,5,6,7,8,9,10,11,12,13,14}&amp;$C231)*{1,2,3,4,5,6,7,8,9,10,11,12,13,14})</f>
        <v>0</v>
      </c>
      <c r="N231" s="190">
        <f>SUM(COUNTIF(TBAT22NA,{"",2,3,4,5,6,7,8,9,10,11,12,13,14}&amp;$C231)*{1,2,3,4,5,6,7,8,9,10,11,12,13,14})</f>
        <v>0</v>
      </c>
      <c r="O231" s="190">
        <f>SUM(COUNTIF(TBAT24NA,{"",2,3,4,5,6,7,8,9,10,11,12,13,14}&amp;$C231)*{1,2,3,4,5,6,7,8,9,10,11,12,13,14})</f>
        <v>0</v>
      </c>
      <c r="P231" s="190">
        <f>SUM(COUNTIF(TBAT9NA,{"",2,3,4,5,6,7,8,9,10,11,12,13,14}&amp;$C231)*{1,2,3,4,5,6,7,8,9,10,11,12,13,14})</f>
        <v>0</v>
      </c>
      <c r="Q231" s="190">
        <f>SUM(COUNTIF(TBAT60NA,{"",2,3,4,5,6,7,8,9,10,11,12,13,14}&amp;$C231)*{1,2,3,4,5,6,7,8,9,10,11,12,13,14})</f>
        <v>0</v>
      </c>
      <c r="R231" s="190">
        <f>SUM(COUNTIF(TBAT164NA,{"",2,3,4,5,6,7,8,9,10,11,12,13,14}&amp;$C231)*{1,2,3,4,5,6,7,8,9,10,11,12,13,14})</f>
        <v>0</v>
      </c>
      <c r="S231" s="190">
        <f>SUM(COUNTIF(TBAT52NA,{"",2,3,4,5,6,7,8,9,10,11,12,13,14}&amp;$C231)*{1,2,3,4,5,6,7,8,9,10,11,12,13,14})</f>
        <v>0</v>
      </c>
      <c r="T231" s="190">
        <f>SUM(COUNTIF(TBAT301NA,{"",2,3,4,5,6,7,8,9,10,11,12,13,14}&amp;$C231)*{1,2,3,4,5,6,7,8,9,10,11,12,13,14})</f>
        <v>0</v>
      </c>
      <c r="U231" s="190">
        <f>SUM(COUNTIF(TBAT46NA,{"",2,3,4,5,6,7,8,9,10,11,12,13,14}&amp;$C231)*{1,2,3,4,5,6,7,8,9,10,11,12,13,14})</f>
        <v>0</v>
      </c>
      <c r="V231" s="190">
        <f>SUM(COUNTIF(TBAT378NA,{"",2,3,4,5,6,7,8,9,10,11,12,13,14}&amp;$C231)*{1,2,3,4,5,6,7,8,9,10,11,12,13,14})</f>
        <v>0</v>
      </c>
      <c r="W231" s="225">
        <f t="shared" si="15"/>
        <v>0</v>
      </c>
      <c r="X231" s="176"/>
    </row>
    <row r="232" spans="1:24" hidden="1">
      <c r="A232" s="168" t="str">
        <f>IF(W232=0,"ẩn",MAX($A$5:$A231)+1)</f>
        <v>ẩn</v>
      </c>
      <c r="B232" s="175" t="str">
        <f>+"Xà đỡ vượt "&amp;LEFT(C232,LEN(C232)-4)</f>
        <v>Xà đỡ vượt [XA-2A]</v>
      </c>
      <c r="C232" s="181" t="s">
        <v>599</v>
      </c>
      <c r="D232" s="181" t="s">
        <v>12</v>
      </c>
      <c r="E232" s="190">
        <f>SUM(COUNTIF(thaydayTA,{"",2,3,4,5,6,7,8,9,10,11,12,13,14}&amp;$C232)*{1,2,3,4,5,6,7,8,9,10,11,12,13,14})</f>
        <v>0</v>
      </c>
      <c r="F232" s="80">
        <f>SUM(COUNTIF(XDMTA5ABDEN39,{"",2,3,4,5,6,7,8,9,10,11,12,13,14}&amp;$C232)*{1,2,3,4,5,6,7,8,9,10,11,12,13,14})</f>
        <v>0</v>
      </c>
      <c r="G232" s="190">
        <f>SUM(COUNTIF(TA15DEN61,{"",2,3,4,5,6,7,8,9,10,11,12,13,14}&amp;$C232)*{1,2,3,4,5,6,7,8,9,10,11,12,13,14})</f>
        <v>0</v>
      </c>
      <c r="H232" s="190"/>
      <c r="I232" s="190"/>
      <c r="J232" s="190">
        <f>SUM(COUNTIF(xencot,{"",2,3,4,5,6,7,8,9,10,11,12,13,14}&amp;$C232)*{1,2,3,4,5,6,7,8,9,10,11,12,13,14})</f>
        <v>0</v>
      </c>
      <c r="K232" s="190">
        <f>SUM(COUNTIF(TBAT51NA,{"",2,3,4,5,6,7,8,9,10,11,12,13,14}&amp;$C232)*{1,2,3,4,5,6,7,8,9,10,11,12,13,14})</f>
        <v>0</v>
      </c>
      <c r="L232" s="190"/>
      <c r="M232" s="190">
        <f>SUM(COUNTIF(TBAT218NA,{"",2,3,4,5,6,7,8,9,10,11,12,13,14}&amp;$C232)*{1,2,3,4,5,6,7,8,9,10,11,12,13,14})</f>
        <v>0</v>
      </c>
      <c r="N232" s="190">
        <f>SUM(COUNTIF(TBAT22NA,{"",2,3,4,5,6,7,8,9,10,11,12,13,14}&amp;$C232)*{1,2,3,4,5,6,7,8,9,10,11,12,13,14})</f>
        <v>0</v>
      </c>
      <c r="O232" s="190">
        <f>SUM(COUNTIF(TBAT24NA,{"",2,3,4,5,6,7,8,9,10,11,12,13,14}&amp;$C232)*{1,2,3,4,5,6,7,8,9,10,11,12,13,14})</f>
        <v>0</v>
      </c>
      <c r="P232" s="190">
        <f>SUM(COUNTIF(TBAT9NA,{"",2,3,4,5,6,7,8,9,10,11,12,13,14}&amp;$C232)*{1,2,3,4,5,6,7,8,9,10,11,12,13,14})</f>
        <v>0</v>
      </c>
      <c r="Q232" s="190">
        <f>SUM(COUNTIF(TBAT60NA,{"",2,3,4,5,6,7,8,9,10,11,12,13,14}&amp;$C232)*{1,2,3,4,5,6,7,8,9,10,11,12,13,14})</f>
        <v>0</v>
      </c>
      <c r="R232" s="190">
        <f>SUM(COUNTIF(TBAT164NA,{"",2,3,4,5,6,7,8,9,10,11,12,13,14}&amp;$C232)*{1,2,3,4,5,6,7,8,9,10,11,12,13,14})</f>
        <v>0</v>
      </c>
      <c r="S232" s="190">
        <f>SUM(COUNTIF(TBAT52NA,{"",2,3,4,5,6,7,8,9,10,11,12,13,14}&amp;$C232)*{1,2,3,4,5,6,7,8,9,10,11,12,13,14})</f>
        <v>0</v>
      </c>
      <c r="T232" s="190">
        <f>SUM(COUNTIF(TBAT301NA,{"",2,3,4,5,6,7,8,9,10,11,12,13,14}&amp;$C232)*{1,2,3,4,5,6,7,8,9,10,11,12,13,14})</f>
        <v>0</v>
      </c>
      <c r="U232" s="190">
        <f>SUM(COUNTIF(TBAT46NA,{"",2,3,4,5,6,7,8,9,10,11,12,13,14}&amp;$C232)*{1,2,3,4,5,6,7,8,9,10,11,12,13,14})</f>
        <v>0</v>
      </c>
      <c r="V232" s="190">
        <f>SUM(COUNTIF(TBAT378NA,{"",2,3,4,5,6,7,8,9,10,11,12,13,14}&amp;$C232)*{1,2,3,4,5,6,7,8,9,10,11,12,13,14})</f>
        <v>0</v>
      </c>
      <c r="W232" s="225">
        <f t="shared" si="15"/>
        <v>0</v>
      </c>
      <c r="X232" s="176"/>
    </row>
    <row r="233" spans="1:24" hidden="1">
      <c r="A233" s="168" t="str">
        <f>IF(W233=0,"ẩn",MAX($A$5:$A232)+1)</f>
        <v>ẩn</v>
      </c>
      <c r="B233" s="175" t="str">
        <f>+"Xà néo góc "&amp;LEFT(C233,LEN(C233)-4)</f>
        <v>Xà néo góc [XNA-2]</v>
      </c>
      <c r="C233" s="181" t="s">
        <v>600</v>
      </c>
      <c r="D233" s="181" t="s">
        <v>12</v>
      </c>
      <c r="E233" s="190">
        <f>SUM(COUNTIF(thaydayTA,{"",2,3,4,5,6,7,8,9,10,11,12,13,14}&amp;$C233)*{1,2,3,4,5,6,7,8,9,10,11,12,13,14})</f>
        <v>0</v>
      </c>
      <c r="F233" s="80">
        <f>SUM(COUNTIF(XDMTA5ABDEN39,{"",2,3,4,5,6,7,8,9,10,11,12,13,14}&amp;$C233)*{1,2,3,4,5,6,7,8,9,10,11,12,13,14})</f>
        <v>0</v>
      </c>
      <c r="G233" s="190">
        <f>SUM(COUNTIF(TA15DEN61,{"",2,3,4,5,6,7,8,9,10,11,12,13,14}&amp;$C233)*{1,2,3,4,5,6,7,8,9,10,11,12,13,14})</f>
        <v>0</v>
      </c>
      <c r="H233" s="190"/>
      <c r="I233" s="190"/>
      <c r="J233" s="190">
        <f>SUM(COUNTIF(xencot,{"",2,3,4,5,6,7,8,9,10,11,12,13,14}&amp;$C233)*{1,2,3,4,5,6,7,8,9,10,11,12,13,14})</f>
        <v>0</v>
      </c>
      <c r="K233" s="190">
        <f>SUM(COUNTIF(TBAT51NA,{"",2,3,4,5,6,7,8,9,10,11,12,13,14}&amp;$C233)*{1,2,3,4,5,6,7,8,9,10,11,12,13,14})</f>
        <v>0</v>
      </c>
      <c r="L233" s="190"/>
      <c r="M233" s="190">
        <f>SUM(COUNTIF(TBAT218NA,{"",2,3,4,5,6,7,8,9,10,11,12,13,14}&amp;$C233)*{1,2,3,4,5,6,7,8,9,10,11,12,13,14})</f>
        <v>0</v>
      </c>
      <c r="N233" s="190">
        <f>SUM(COUNTIF(TBAT22NA,{"",2,3,4,5,6,7,8,9,10,11,12,13,14}&amp;$C233)*{1,2,3,4,5,6,7,8,9,10,11,12,13,14})</f>
        <v>0</v>
      </c>
      <c r="O233" s="190">
        <f>SUM(COUNTIF(TBAT24NA,{"",2,3,4,5,6,7,8,9,10,11,12,13,14}&amp;$C233)*{1,2,3,4,5,6,7,8,9,10,11,12,13,14})</f>
        <v>0</v>
      </c>
      <c r="P233" s="190">
        <f>SUM(COUNTIF(TBAT9NA,{"",2,3,4,5,6,7,8,9,10,11,12,13,14}&amp;$C233)*{1,2,3,4,5,6,7,8,9,10,11,12,13,14})</f>
        <v>0</v>
      </c>
      <c r="Q233" s="190">
        <f>SUM(COUNTIF(TBAT60NA,{"",2,3,4,5,6,7,8,9,10,11,12,13,14}&amp;$C233)*{1,2,3,4,5,6,7,8,9,10,11,12,13,14})</f>
        <v>0</v>
      </c>
      <c r="R233" s="190">
        <f>SUM(COUNTIF(TBAT164NA,{"",2,3,4,5,6,7,8,9,10,11,12,13,14}&amp;$C233)*{1,2,3,4,5,6,7,8,9,10,11,12,13,14})</f>
        <v>0</v>
      </c>
      <c r="S233" s="190">
        <f>SUM(COUNTIF(TBAT52NA,{"",2,3,4,5,6,7,8,9,10,11,12,13,14}&amp;$C233)*{1,2,3,4,5,6,7,8,9,10,11,12,13,14})</f>
        <v>0</v>
      </c>
      <c r="T233" s="190">
        <f>SUM(COUNTIF(TBAT301NA,{"",2,3,4,5,6,7,8,9,10,11,12,13,14}&amp;$C233)*{1,2,3,4,5,6,7,8,9,10,11,12,13,14})</f>
        <v>0</v>
      </c>
      <c r="U233" s="190">
        <f>SUM(COUNTIF(TBAT46NA,{"",2,3,4,5,6,7,8,9,10,11,12,13,14}&amp;$C233)*{1,2,3,4,5,6,7,8,9,10,11,12,13,14})</f>
        <v>0</v>
      </c>
      <c r="V233" s="190">
        <f>SUM(COUNTIF(TBAT378NA,{"",2,3,4,5,6,7,8,9,10,11,12,13,14}&amp;$C233)*{1,2,3,4,5,6,7,8,9,10,11,12,13,14})</f>
        <v>0</v>
      </c>
      <c r="W233" s="225">
        <f t="shared" si="15"/>
        <v>0</v>
      </c>
      <c r="X233" s="176"/>
    </row>
    <row r="234" spans="1:24" hidden="1">
      <c r="A234" s="168" t="str">
        <f>IF(W234=0,"ẩn",MAX($A$5:$A233)+1)</f>
        <v>ẩn</v>
      </c>
      <c r="B234" s="175" t="str">
        <f>+"Xà néo góc "&amp;LEFT(C234,LEN(C234)-4)</f>
        <v>Xà néo góc [XNA-3]</v>
      </c>
      <c r="C234" s="181" t="s">
        <v>601</v>
      </c>
      <c r="D234" s="181" t="s">
        <v>12</v>
      </c>
      <c r="E234" s="190">
        <f>SUM(COUNTIF(thaydayTA,{"",2,3,4,5,6,7,8,9,10,11,12,13,14}&amp;$C234)*{1,2,3,4,5,6,7,8,9,10,11,12,13,14})</f>
        <v>0</v>
      </c>
      <c r="F234" s="80">
        <f>SUM(COUNTIF(XDMTA5ABDEN39,{"",2,3,4,5,6,7,8,9,10,11,12,13,14}&amp;$C234)*{1,2,3,4,5,6,7,8,9,10,11,12,13,14})</f>
        <v>0</v>
      </c>
      <c r="G234" s="190">
        <f>SUM(COUNTIF(TA15DEN61,{"",2,3,4,5,6,7,8,9,10,11,12,13,14}&amp;$C234)*{1,2,3,4,5,6,7,8,9,10,11,12,13,14})</f>
        <v>0</v>
      </c>
      <c r="H234" s="190"/>
      <c r="I234" s="190"/>
      <c r="J234" s="190">
        <f>SUM(COUNTIF(xencot,{"",2,3,4,5,6,7,8,9,10,11,12,13,14}&amp;$C234)*{1,2,3,4,5,6,7,8,9,10,11,12,13,14})</f>
        <v>0</v>
      </c>
      <c r="K234" s="190">
        <f>SUM(COUNTIF(TBAT51NA,{"",2,3,4,5,6,7,8,9,10,11,12,13,14}&amp;$C234)*{1,2,3,4,5,6,7,8,9,10,11,12,13,14})</f>
        <v>0</v>
      </c>
      <c r="L234" s="190"/>
      <c r="M234" s="190">
        <f>SUM(COUNTIF(TBAT218NA,{"",2,3,4,5,6,7,8,9,10,11,12,13,14}&amp;$C234)*{1,2,3,4,5,6,7,8,9,10,11,12,13,14})</f>
        <v>0</v>
      </c>
      <c r="N234" s="190">
        <f>SUM(COUNTIF(TBAT22NA,{"",2,3,4,5,6,7,8,9,10,11,12,13,14}&amp;$C234)*{1,2,3,4,5,6,7,8,9,10,11,12,13,14})</f>
        <v>0</v>
      </c>
      <c r="O234" s="190">
        <f>SUM(COUNTIF(TBAT24NA,{"",2,3,4,5,6,7,8,9,10,11,12,13,14}&amp;$C234)*{1,2,3,4,5,6,7,8,9,10,11,12,13,14})</f>
        <v>0</v>
      </c>
      <c r="P234" s="190">
        <f>SUM(COUNTIF(TBAT9NA,{"",2,3,4,5,6,7,8,9,10,11,12,13,14}&amp;$C234)*{1,2,3,4,5,6,7,8,9,10,11,12,13,14})</f>
        <v>0</v>
      </c>
      <c r="Q234" s="190">
        <f>SUM(COUNTIF(TBAT60NA,{"",2,3,4,5,6,7,8,9,10,11,12,13,14}&amp;$C234)*{1,2,3,4,5,6,7,8,9,10,11,12,13,14})</f>
        <v>0</v>
      </c>
      <c r="R234" s="190">
        <f>SUM(COUNTIF(TBAT164NA,{"",2,3,4,5,6,7,8,9,10,11,12,13,14}&amp;$C234)*{1,2,3,4,5,6,7,8,9,10,11,12,13,14})</f>
        <v>0</v>
      </c>
      <c r="S234" s="190">
        <f>SUM(COUNTIF(TBAT52NA,{"",2,3,4,5,6,7,8,9,10,11,12,13,14}&amp;$C234)*{1,2,3,4,5,6,7,8,9,10,11,12,13,14})</f>
        <v>0</v>
      </c>
      <c r="T234" s="190">
        <f>SUM(COUNTIF(TBAT301NA,{"",2,3,4,5,6,7,8,9,10,11,12,13,14}&amp;$C234)*{1,2,3,4,5,6,7,8,9,10,11,12,13,14})</f>
        <v>0</v>
      </c>
      <c r="U234" s="190">
        <f>SUM(COUNTIF(TBAT46NA,{"",2,3,4,5,6,7,8,9,10,11,12,13,14}&amp;$C234)*{1,2,3,4,5,6,7,8,9,10,11,12,13,14})</f>
        <v>0</v>
      </c>
      <c r="V234" s="190">
        <f>SUM(COUNTIF(TBAT378NA,{"",2,3,4,5,6,7,8,9,10,11,12,13,14}&amp;$C234)*{1,2,3,4,5,6,7,8,9,10,11,12,13,14})</f>
        <v>0</v>
      </c>
      <c r="W234" s="225">
        <f t="shared" si="15"/>
        <v>0</v>
      </c>
      <c r="X234" s="176"/>
    </row>
    <row r="235" spans="1:24" hidden="1">
      <c r="A235" s="168" t="str">
        <f>IF(W235=0,"ẩn",MAX($A$5:$A234)+1)</f>
        <v>ẩn</v>
      </c>
      <c r="B235" s="175" t="str">
        <f>+"Xà néo góc "&amp;LEFT(C235,LEN(C235)-4)</f>
        <v>Xà néo góc [XNA-22]</v>
      </c>
      <c r="C235" s="181" t="s">
        <v>602</v>
      </c>
      <c r="D235" s="181" t="s">
        <v>12</v>
      </c>
      <c r="E235" s="190">
        <f>SUM(COUNTIF(thaydayTA,{"",2,3,4,5,6,7,8,9,10,11,12,13,14}&amp;$C235)*{1,2,3,4,5,6,7,8,9,10,11,12,13,14})</f>
        <v>0</v>
      </c>
      <c r="F235" s="80">
        <f>SUM(COUNTIF(XDMTA5ABDEN39,{"",2,3,4,5,6,7,8,9,10,11,12,13,14}&amp;$C235)*{1,2,3,4,5,6,7,8,9,10,11,12,13,14})</f>
        <v>0</v>
      </c>
      <c r="G235" s="190">
        <f>SUM(COUNTIF(TA15DEN61,{"",2,3,4,5,6,7,8,9,10,11,12,13,14}&amp;$C235)*{1,2,3,4,5,6,7,8,9,10,11,12,13,14})</f>
        <v>0</v>
      </c>
      <c r="H235" s="190"/>
      <c r="I235" s="190"/>
      <c r="J235" s="190">
        <f>SUM(COUNTIF(xencot,{"",2,3,4,5,6,7,8,9,10,11,12,13,14}&amp;$C235)*{1,2,3,4,5,6,7,8,9,10,11,12,13,14})</f>
        <v>0</v>
      </c>
      <c r="K235" s="190">
        <f>SUM(COUNTIF(TBAT51NA,{"",2,3,4,5,6,7,8,9,10,11,12,13,14}&amp;$C235)*{1,2,3,4,5,6,7,8,9,10,11,12,13,14})</f>
        <v>0</v>
      </c>
      <c r="L235" s="190"/>
      <c r="M235" s="190">
        <f>SUM(COUNTIF(TBAT218NA,{"",2,3,4,5,6,7,8,9,10,11,12,13,14}&amp;$C235)*{1,2,3,4,5,6,7,8,9,10,11,12,13,14})</f>
        <v>0</v>
      </c>
      <c r="N235" s="190">
        <f>SUM(COUNTIF(TBAT22NA,{"",2,3,4,5,6,7,8,9,10,11,12,13,14}&amp;$C235)*{1,2,3,4,5,6,7,8,9,10,11,12,13,14})</f>
        <v>0</v>
      </c>
      <c r="O235" s="190">
        <f>SUM(COUNTIF(TBAT24NA,{"",2,3,4,5,6,7,8,9,10,11,12,13,14}&amp;$C235)*{1,2,3,4,5,6,7,8,9,10,11,12,13,14})</f>
        <v>0</v>
      </c>
      <c r="P235" s="190">
        <f>SUM(COUNTIF(TBAT9NA,{"",2,3,4,5,6,7,8,9,10,11,12,13,14}&amp;$C235)*{1,2,3,4,5,6,7,8,9,10,11,12,13,14})</f>
        <v>0</v>
      </c>
      <c r="Q235" s="190">
        <f>SUM(COUNTIF(TBAT60NA,{"",2,3,4,5,6,7,8,9,10,11,12,13,14}&amp;$C235)*{1,2,3,4,5,6,7,8,9,10,11,12,13,14})</f>
        <v>0</v>
      </c>
      <c r="R235" s="190">
        <f>SUM(COUNTIF(TBAT164NA,{"",2,3,4,5,6,7,8,9,10,11,12,13,14}&amp;$C235)*{1,2,3,4,5,6,7,8,9,10,11,12,13,14})</f>
        <v>0</v>
      </c>
      <c r="S235" s="190">
        <f>SUM(COUNTIF(TBAT52NA,{"",2,3,4,5,6,7,8,9,10,11,12,13,14}&amp;$C235)*{1,2,3,4,5,6,7,8,9,10,11,12,13,14})</f>
        <v>0</v>
      </c>
      <c r="T235" s="190">
        <f>SUM(COUNTIF(TBAT301NA,{"",2,3,4,5,6,7,8,9,10,11,12,13,14}&amp;$C235)*{1,2,3,4,5,6,7,8,9,10,11,12,13,14})</f>
        <v>0</v>
      </c>
      <c r="U235" s="190">
        <f>SUM(COUNTIF(TBAT46NA,{"",2,3,4,5,6,7,8,9,10,11,12,13,14}&amp;$C235)*{1,2,3,4,5,6,7,8,9,10,11,12,13,14})</f>
        <v>0</v>
      </c>
      <c r="V235" s="190">
        <f>SUM(COUNTIF(TBAT378NA,{"",2,3,4,5,6,7,8,9,10,11,12,13,14}&amp;$C235)*{1,2,3,4,5,6,7,8,9,10,11,12,13,14})</f>
        <v>0</v>
      </c>
      <c r="W235" s="225">
        <f t="shared" si="15"/>
        <v>0</v>
      </c>
      <c r="X235" s="176"/>
    </row>
    <row r="236" spans="1:24" hidden="1">
      <c r="A236" s="168" t="str">
        <f>IF(W236=0,"ẩn",MAX($A$5:$A235)+1)</f>
        <v>ẩn</v>
      </c>
      <c r="B236" s="175" t="str">
        <f>+"Xà néo góc "&amp;LEFT(C236,LEN(C236)-4)</f>
        <v>Xà néo góc [XNG-35]</v>
      </c>
      <c r="C236" s="181" t="s">
        <v>603</v>
      </c>
      <c r="D236" s="181" t="s">
        <v>12</v>
      </c>
      <c r="E236" s="190">
        <f>SUM(COUNTIF(thaydayTA,{"",2,3,4,5,6,7,8,9,10,11,12,13,14}&amp;$C236)*{1,2,3,4,5,6,7,8,9,10,11,12,13,14})</f>
        <v>0</v>
      </c>
      <c r="F236" s="80">
        <f>SUM(COUNTIF(XDMTA5ABDEN39,{"",2,3,4,5,6,7,8,9,10,11,12,13,14}&amp;$C236)*{1,2,3,4,5,6,7,8,9,10,11,12,13,14})</f>
        <v>0</v>
      </c>
      <c r="G236" s="190">
        <f>SUM(COUNTIF(TA15DEN61,{"",2,3,4,5,6,7,8,9,10,11,12,13,14}&amp;$C236)*{1,2,3,4,5,6,7,8,9,10,11,12,13,14})</f>
        <v>0</v>
      </c>
      <c r="H236" s="190"/>
      <c r="I236" s="190"/>
      <c r="J236" s="190">
        <f>SUM(COUNTIF(xencot,{"",2,3,4,5,6,7,8,9,10,11,12,13,14}&amp;$C236)*{1,2,3,4,5,6,7,8,9,10,11,12,13,14})</f>
        <v>0</v>
      </c>
      <c r="K236" s="190">
        <f>SUM(COUNTIF(TBAT51NA,{"",2,3,4,5,6,7,8,9,10,11,12,13,14}&amp;$C236)*{1,2,3,4,5,6,7,8,9,10,11,12,13,14})</f>
        <v>0</v>
      </c>
      <c r="L236" s="190"/>
      <c r="M236" s="190">
        <f>SUM(COUNTIF(TBAT218NA,{"",2,3,4,5,6,7,8,9,10,11,12,13,14}&amp;$C236)*{1,2,3,4,5,6,7,8,9,10,11,12,13,14})</f>
        <v>0</v>
      </c>
      <c r="N236" s="190">
        <f>SUM(COUNTIF(TBAT22NA,{"",2,3,4,5,6,7,8,9,10,11,12,13,14}&amp;$C236)*{1,2,3,4,5,6,7,8,9,10,11,12,13,14})</f>
        <v>0</v>
      </c>
      <c r="O236" s="190">
        <f>SUM(COUNTIF(TBAT24NA,{"",2,3,4,5,6,7,8,9,10,11,12,13,14}&amp;$C236)*{1,2,3,4,5,6,7,8,9,10,11,12,13,14})</f>
        <v>0</v>
      </c>
      <c r="P236" s="190">
        <f>SUM(COUNTIF(TBAT9NA,{"",2,3,4,5,6,7,8,9,10,11,12,13,14}&amp;$C236)*{1,2,3,4,5,6,7,8,9,10,11,12,13,14})</f>
        <v>0</v>
      </c>
      <c r="Q236" s="190">
        <f>SUM(COUNTIF(TBAT60NA,{"",2,3,4,5,6,7,8,9,10,11,12,13,14}&amp;$C236)*{1,2,3,4,5,6,7,8,9,10,11,12,13,14})</f>
        <v>0</v>
      </c>
      <c r="R236" s="190">
        <f>SUM(COUNTIF(TBAT164NA,{"",2,3,4,5,6,7,8,9,10,11,12,13,14}&amp;$C236)*{1,2,3,4,5,6,7,8,9,10,11,12,13,14})</f>
        <v>0</v>
      </c>
      <c r="S236" s="190">
        <f>SUM(COUNTIF(TBAT52NA,{"",2,3,4,5,6,7,8,9,10,11,12,13,14}&amp;$C236)*{1,2,3,4,5,6,7,8,9,10,11,12,13,14})</f>
        <v>0</v>
      </c>
      <c r="T236" s="190">
        <f>SUM(COUNTIF(TBAT301NA,{"",2,3,4,5,6,7,8,9,10,11,12,13,14}&amp;$C236)*{1,2,3,4,5,6,7,8,9,10,11,12,13,14})</f>
        <v>0</v>
      </c>
      <c r="U236" s="190">
        <f>SUM(COUNTIF(TBAT46NA,{"",2,3,4,5,6,7,8,9,10,11,12,13,14}&amp;$C236)*{1,2,3,4,5,6,7,8,9,10,11,12,13,14})</f>
        <v>0</v>
      </c>
      <c r="V236" s="190">
        <f>SUM(COUNTIF(TBAT378NA,{"",2,3,4,5,6,7,8,9,10,11,12,13,14}&amp;$C236)*{1,2,3,4,5,6,7,8,9,10,11,12,13,14})</f>
        <v>0</v>
      </c>
      <c r="W236" s="225">
        <f t="shared" si="15"/>
        <v>0</v>
      </c>
      <c r="X236" s="176"/>
    </row>
    <row r="237" spans="1:24" hidden="1">
      <c r="A237" s="168" t="str">
        <f>IF(W237=0,"ẩn",MAX($A$5:$A236)+1)</f>
        <v>ẩn</v>
      </c>
      <c r="B237" s="175" t="str">
        <f>+"Xà néo góc "&amp;LEFT(C237,LEN(C237)-4)</f>
        <v>Xà néo góc [XNII-2,5]</v>
      </c>
      <c r="C237" s="181" t="s">
        <v>604</v>
      </c>
      <c r="D237" s="181" t="s">
        <v>12</v>
      </c>
      <c r="E237" s="190">
        <f>SUM(COUNTIF(thaydayTA,{"",2,3,4,5,6,7,8,9,10,11,12,13,14}&amp;$C237)*{1,2,3,4,5,6,7,8,9,10,11,12,13,14})</f>
        <v>0</v>
      </c>
      <c r="F237" s="80">
        <f>SUM(COUNTIF(XDMTA5ABDEN39,{"",2,3,4,5,6,7,8,9,10,11,12,13,14}&amp;$C237)*{1,2,3,4,5,6,7,8,9,10,11,12,13,14})</f>
        <v>0</v>
      </c>
      <c r="G237" s="190">
        <f>SUM(COUNTIF(TA15DEN61,{"",2,3,4,5,6,7,8,9,10,11,12,13,14}&amp;$C237)*{1,2,3,4,5,6,7,8,9,10,11,12,13,14})</f>
        <v>0</v>
      </c>
      <c r="H237" s="190"/>
      <c r="I237" s="190"/>
      <c r="J237" s="190">
        <f>SUM(COUNTIF(xencot,{"",2,3,4,5,6,7,8,9,10,11,12,13,14}&amp;$C237)*{1,2,3,4,5,6,7,8,9,10,11,12,13,14})</f>
        <v>0</v>
      </c>
      <c r="K237" s="190">
        <f>SUM(COUNTIF(TBAT51NA,{"",2,3,4,5,6,7,8,9,10,11,12,13,14}&amp;$C237)*{1,2,3,4,5,6,7,8,9,10,11,12,13,14})</f>
        <v>0</v>
      </c>
      <c r="L237" s="190"/>
      <c r="M237" s="190">
        <f>SUM(COUNTIF(TBAT218NA,{"",2,3,4,5,6,7,8,9,10,11,12,13,14}&amp;$C237)*{1,2,3,4,5,6,7,8,9,10,11,12,13,14})</f>
        <v>0</v>
      </c>
      <c r="N237" s="190">
        <f>SUM(COUNTIF(TBAT22NA,{"",2,3,4,5,6,7,8,9,10,11,12,13,14}&amp;$C237)*{1,2,3,4,5,6,7,8,9,10,11,12,13,14})</f>
        <v>0</v>
      </c>
      <c r="O237" s="190">
        <f>SUM(COUNTIF(TBAT24NA,{"",2,3,4,5,6,7,8,9,10,11,12,13,14}&amp;$C237)*{1,2,3,4,5,6,7,8,9,10,11,12,13,14})</f>
        <v>0</v>
      </c>
      <c r="P237" s="190">
        <f>SUM(COUNTIF(TBAT9NA,{"",2,3,4,5,6,7,8,9,10,11,12,13,14}&amp;$C237)*{1,2,3,4,5,6,7,8,9,10,11,12,13,14})</f>
        <v>0</v>
      </c>
      <c r="Q237" s="190">
        <f>SUM(COUNTIF(TBAT60NA,{"",2,3,4,5,6,7,8,9,10,11,12,13,14}&amp;$C237)*{1,2,3,4,5,6,7,8,9,10,11,12,13,14})</f>
        <v>0</v>
      </c>
      <c r="R237" s="190">
        <f>SUM(COUNTIF(TBAT164NA,{"",2,3,4,5,6,7,8,9,10,11,12,13,14}&amp;$C237)*{1,2,3,4,5,6,7,8,9,10,11,12,13,14})</f>
        <v>0</v>
      </c>
      <c r="S237" s="190">
        <f>SUM(COUNTIF(TBAT52NA,{"",2,3,4,5,6,7,8,9,10,11,12,13,14}&amp;$C237)*{1,2,3,4,5,6,7,8,9,10,11,12,13,14})</f>
        <v>0</v>
      </c>
      <c r="T237" s="190">
        <f>SUM(COUNTIF(TBAT301NA,{"",2,3,4,5,6,7,8,9,10,11,12,13,14}&amp;$C237)*{1,2,3,4,5,6,7,8,9,10,11,12,13,14})</f>
        <v>0</v>
      </c>
      <c r="U237" s="190">
        <f>SUM(COUNTIF(TBAT46NA,{"",2,3,4,5,6,7,8,9,10,11,12,13,14}&amp;$C237)*{1,2,3,4,5,6,7,8,9,10,11,12,13,14})</f>
        <v>0</v>
      </c>
      <c r="V237" s="190">
        <f>SUM(COUNTIF(TBAT378NA,{"",2,3,4,5,6,7,8,9,10,11,12,13,14}&amp;$C237)*{1,2,3,4,5,6,7,8,9,10,11,12,13,14})</f>
        <v>0</v>
      </c>
      <c r="W237" s="225">
        <f t="shared" si="15"/>
        <v>0</v>
      </c>
      <c r="X237" s="176"/>
    </row>
    <row r="238" spans="1:24" hidden="1">
      <c r="A238" s="168" t="str">
        <f>IF(W238=0,"ẩn",MAX($A$5:$A237)+1)</f>
        <v>ẩn</v>
      </c>
      <c r="B238" s="175" t="str">
        <f>+"Xà néo lệch "&amp;LEFT(C238,LEN(C238)-4)</f>
        <v>Xà néo lệch [XNL-3]</v>
      </c>
      <c r="C238" s="181" t="s">
        <v>605</v>
      </c>
      <c r="D238" s="181" t="s">
        <v>12</v>
      </c>
      <c r="E238" s="190">
        <f>SUM(COUNTIF(thaydayTA,{"",2,3,4,5,6,7,8,9,10,11,12,13,14}&amp;$C238)*{1,2,3,4,5,6,7,8,9,10,11,12,13,14})</f>
        <v>0</v>
      </c>
      <c r="F238" s="80">
        <f>SUM(COUNTIF(XDMTA5ABDEN39,{"",2,3,4,5,6,7,8,9,10,11,12,13,14}&amp;$C238)*{1,2,3,4,5,6,7,8,9,10,11,12,13,14})</f>
        <v>0</v>
      </c>
      <c r="G238" s="190">
        <f>SUM(COUNTIF(TA15DEN61,{"",2,3,4,5,6,7,8,9,10,11,12,13,14}&amp;$C238)*{1,2,3,4,5,6,7,8,9,10,11,12,13,14})</f>
        <v>0</v>
      </c>
      <c r="H238" s="190"/>
      <c r="I238" s="190"/>
      <c r="J238" s="190">
        <f>SUM(COUNTIF(xencot,{"",2,3,4,5,6,7,8,9,10,11,12,13,14}&amp;$C238)*{1,2,3,4,5,6,7,8,9,10,11,12,13,14})</f>
        <v>0</v>
      </c>
      <c r="K238" s="190">
        <f>SUM(COUNTIF(TBAT51NA,{"",2,3,4,5,6,7,8,9,10,11,12,13,14}&amp;$C238)*{1,2,3,4,5,6,7,8,9,10,11,12,13,14})</f>
        <v>0</v>
      </c>
      <c r="L238" s="190"/>
      <c r="M238" s="190">
        <f>SUM(COUNTIF(TBAT218NA,{"",2,3,4,5,6,7,8,9,10,11,12,13,14}&amp;$C238)*{1,2,3,4,5,6,7,8,9,10,11,12,13,14})</f>
        <v>0</v>
      </c>
      <c r="N238" s="190">
        <f>SUM(COUNTIF(TBAT22NA,{"",2,3,4,5,6,7,8,9,10,11,12,13,14}&amp;$C238)*{1,2,3,4,5,6,7,8,9,10,11,12,13,14})</f>
        <v>0</v>
      </c>
      <c r="O238" s="190">
        <f>SUM(COUNTIF(TBAT24NA,{"",2,3,4,5,6,7,8,9,10,11,12,13,14}&amp;$C238)*{1,2,3,4,5,6,7,8,9,10,11,12,13,14})</f>
        <v>0</v>
      </c>
      <c r="P238" s="190">
        <f>SUM(COUNTIF(TBAT9NA,{"",2,3,4,5,6,7,8,9,10,11,12,13,14}&amp;$C238)*{1,2,3,4,5,6,7,8,9,10,11,12,13,14})</f>
        <v>0</v>
      </c>
      <c r="Q238" s="190">
        <f>SUM(COUNTIF(TBAT60NA,{"",2,3,4,5,6,7,8,9,10,11,12,13,14}&amp;$C238)*{1,2,3,4,5,6,7,8,9,10,11,12,13,14})</f>
        <v>0</v>
      </c>
      <c r="R238" s="190">
        <f>SUM(COUNTIF(TBAT164NA,{"",2,3,4,5,6,7,8,9,10,11,12,13,14}&amp;$C238)*{1,2,3,4,5,6,7,8,9,10,11,12,13,14})</f>
        <v>0</v>
      </c>
      <c r="S238" s="190">
        <f>SUM(COUNTIF(TBAT52NA,{"",2,3,4,5,6,7,8,9,10,11,12,13,14}&amp;$C238)*{1,2,3,4,5,6,7,8,9,10,11,12,13,14})</f>
        <v>0</v>
      </c>
      <c r="T238" s="190">
        <f>SUM(COUNTIF(TBAT301NA,{"",2,3,4,5,6,7,8,9,10,11,12,13,14}&amp;$C238)*{1,2,3,4,5,6,7,8,9,10,11,12,13,14})</f>
        <v>0</v>
      </c>
      <c r="U238" s="190">
        <f>SUM(COUNTIF(TBAT46NA,{"",2,3,4,5,6,7,8,9,10,11,12,13,14}&amp;$C238)*{1,2,3,4,5,6,7,8,9,10,11,12,13,14})</f>
        <v>0</v>
      </c>
      <c r="V238" s="190">
        <f>SUM(COUNTIF(TBAT378NA,{"",2,3,4,5,6,7,8,9,10,11,12,13,14}&amp;$C238)*{1,2,3,4,5,6,7,8,9,10,11,12,13,14})</f>
        <v>0</v>
      </c>
      <c r="W238" s="225">
        <f t="shared" si="15"/>
        <v>0</v>
      </c>
      <c r="X238" s="176"/>
    </row>
    <row r="239" spans="1:24" hidden="1">
      <c r="A239" s="168" t="str">
        <f>IF(W239=0,"ẩn",MAX($A$5:$A238)+1)</f>
        <v>ẩn</v>
      </c>
      <c r="B239" s="175" t="str">
        <f>+"Xà lắp CSV "&amp;LEFT(C239,LEN(C239)-4)</f>
        <v>Xà lắp CSV [XCSV-18]</v>
      </c>
      <c r="C239" s="181" t="s">
        <v>606</v>
      </c>
      <c r="D239" s="181" t="s">
        <v>12</v>
      </c>
      <c r="E239" s="190">
        <f>SUM(COUNTIF(thaydayTA,{"",2,3,4,5,6,7,8,9,10,11,12,13,14}&amp;$C239)*{1,2,3,4,5,6,7,8,9,10,11,12,13,14})</f>
        <v>0</v>
      </c>
      <c r="F239" s="80">
        <f>SUM(COUNTIF(XDMTA5ABDEN39,{"",2,3,4,5,6,7,8,9,10,11,12,13,14}&amp;$C239)*{1,2,3,4,5,6,7,8,9,10,11,12,13,14})</f>
        <v>0</v>
      </c>
      <c r="G239" s="190">
        <f>SUM(COUNTIF(TA15DEN61,{"",2,3,4,5,6,7,8,9,10,11,12,13,14}&amp;$C239)*{1,2,3,4,5,6,7,8,9,10,11,12,13,14})</f>
        <v>0</v>
      </c>
      <c r="H239" s="190"/>
      <c r="I239" s="190"/>
      <c r="J239" s="190">
        <f>SUM(COUNTIF(xencot,{"",2,3,4,5,6,7,8,9,10,11,12,13,14}&amp;$C239)*{1,2,3,4,5,6,7,8,9,10,11,12,13,14})</f>
        <v>0</v>
      </c>
      <c r="K239" s="190">
        <f>SUM(COUNTIF(TBAT51NA,{"",2,3,4,5,6,7,8,9,10,11,12,13,14}&amp;$C239)*{1,2,3,4,5,6,7,8,9,10,11,12,13,14})</f>
        <v>0</v>
      </c>
      <c r="L239" s="190"/>
      <c r="M239" s="190">
        <f>SUM(COUNTIF(TBAT218NA,{"",2,3,4,5,6,7,8,9,10,11,12,13,14}&amp;$C239)*{1,2,3,4,5,6,7,8,9,10,11,12,13,14})</f>
        <v>0</v>
      </c>
      <c r="N239" s="190">
        <f>SUM(COUNTIF(TBAT22NA,{"",2,3,4,5,6,7,8,9,10,11,12,13,14}&amp;$C239)*{1,2,3,4,5,6,7,8,9,10,11,12,13,14})</f>
        <v>0</v>
      </c>
      <c r="O239" s="190">
        <f>SUM(COUNTIF(TBAT24NA,{"",2,3,4,5,6,7,8,9,10,11,12,13,14}&amp;$C239)*{1,2,3,4,5,6,7,8,9,10,11,12,13,14})</f>
        <v>0</v>
      </c>
      <c r="P239" s="190">
        <f>SUM(COUNTIF(TBAT9NA,{"",2,3,4,5,6,7,8,9,10,11,12,13,14}&amp;$C239)*{1,2,3,4,5,6,7,8,9,10,11,12,13,14})</f>
        <v>0</v>
      </c>
      <c r="Q239" s="190">
        <f>SUM(COUNTIF(TBAT60NA,{"",2,3,4,5,6,7,8,9,10,11,12,13,14}&amp;$C239)*{1,2,3,4,5,6,7,8,9,10,11,12,13,14})</f>
        <v>0</v>
      </c>
      <c r="R239" s="190">
        <f>SUM(COUNTIF(TBAT164NA,{"",2,3,4,5,6,7,8,9,10,11,12,13,14}&amp;$C239)*{1,2,3,4,5,6,7,8,9,10,11,12,13,14})</f>
        <v>0</v>
      </c>
      <c r="S239" s="190">
        <f>SUM(COUNTIF(TBAT52NA,{"",2,3,4,5,6,7,8,9,10,11,12,13,14}&amp;$C239)*{1,2,3,4,5,6,7,8,9,10,11,12,13,14})</f>
        <v>0</v>
      </c>
      <c r="T239" s="190">
        <f>SUM(COUNTIF(TBAT301NA,{"",2,3,4,5,6,7,8,9,10,11,12,13,14}&amp;$C239)*{1,2,3,4,5,6,7,8,9,10,11,12,13,14})</f>
        <v>0</v>
      </c>
      <c r="U239" s="190">
        <f>SUM(COUNTIF(TBAT46NA,{"",2,3,4,5,6,7,8,9,10,11,12,13,14}&amp;$C239)*{1,2,3,4,5,6,7,8,9,10,11,12,13,14})</f>
        <v>0</v>
      </c>
      <c r="V239" s="190">
        <f>SUM(COUNTIF(TBAT378NA,{"",2,3,4,5,6,7,8,9,10,11,12,13,14}&amp;$C239)*{1,2,3,4,5,6,7,8,9,10,11,12,13,14})</f>
        <v>0</v>
      </c>
      <c r="W239" s="225">
        <f t="shared" si="15"/>
        <v>0</v>
      </c>
      <c r="X239" s="176"/>
    </row>
    <row r="240" spans="1:24" hidden="1">
      <c r="A240" s="168" t="str">
        <f>IF(W240=0,"ẩn",MAX($A$5:$A239)+1)</f>
        <v>ẩn</v>
      </c>
      <c r="B240" s="175" t="s">
        <v>607</v>
      </c>
      <c r="C240" s="181" t="s">
        <v>608</v>
      </c>
      <c r="D240" s="181" t="s">
        <v>12</v>
      </c>
      <c r="E240" s="190">
        <f>SUM(COUNTIF(thaydayTA,{"",2,3,4,5,6,7,8,9,10,11,12,13,14}&amp;$C240)*{1,2,3,4,5,6,7,8,9,10,11,12,13,14})</f>
        <v>0</v>
      </c>
      <c r="F240" s="80">
        <f>SUM(COUNTIF(XDMTA5ABDEN39,{"",2,3,4,5,6,7,8,9,10,11,12,13,14}&amp;$C240)*{1,2,3,4,5,6,7,8,9,10,11,12,13,14})</f>
        <v>0</v>
      </c>
      <c r="G240" s="190">
        <f>SUM(COUNTIF(TA15DEN61,{"",2,3,4,5,6,7,8,9,10,11,12,13,14}&amp;$C240)*{1,2,3,4,5,6,7,8,9,10,11,12,13,14})</f>
        <v>0</v>
      </c>
      <c r="H240" s="190"/>
      <c r="I240" s="190"/>
      <c r="J240" s="190">
        <f>SUM(COUNTIF(xencot,{"",2,3,4,5,6,7,8,9,10,11,12,13,14}&amp;$C240)*{1,2,3,4,5,6,7,8,9,10,11,12,13,14})</f>
        <v>0</v>
      </c>
      <c r="K240" s="190">
        <f>SUM(COUNTIF(TBAT51NA,{"",2,3,4,5,6,7,8,9,10,11,12,13,14}&amp;$C240)*{1,2,3,4,5,6,7,8,9,10,11,12,13,14})</f>
        <v>0</v>
      </c>
      <c r="L240" s="190"/>
      <c r="M240" s="190">
        <f>SUM(COUNTIF(TBAT218NA,{"",2,3,4,5,6,7,8,9,10,11,12,13,14}&amp;$C240)*{1,2,3,4,5,6,7,8,9,10,11,12,13,14})</f>
        <v>0</v>
      </c>
      <c r="N240" s="190">
        <f>SUM(COUNTIF(TBAT22NA,{"",2,3,4,5,6,7,8,9,10,11,12,13,14}&amp;$C240)*{1,2,3,4,5,6,7,8,9,10,11,12,13,14})</f>
        <v>0</v>
      </c>
      <c r="O240" s="190">
        <f>SUM(COUNTIF(TBAT24NA,{"",2,3,4,5,6,7,8,9,10,11,12,13,14}&amp;$C240)*{1,2,3,4,5,6,7,8,9,10,11,12,13,14})</f>
        <v>0</v>
      </c>
      <c r="P240" s="190">
        <f>SUM(COUNTIF(TBAT9NA,{"",2,3,4,5,6,7,8,9,10,11,12,13,14}&amp;$C240)*{1,2,3,4,5,6,7,8,9,10,11,12,13,14})</f>
        <v>0</v>
      </c>
      <c r="Q240" s="190">
        <f>SUM(COUNTIF(TBAT60NA,{"",2,3,4,5,6,7,8,9,10,11,12,13,14}&amp;$C240)*{1,2,3,4,5,6,7,8,9,10,11,12,13,14})</f>
        <v>0</v>
      </c>
      <c r="R240" s="190">
        <f>SUM(COUNTIF(TBAT164NA,{"",2,3,4,5,6,7,8,9,10,11,12,13,14}&amp;$C240)*{1,2,3,4,5,6,7,8,9,10,11,12,13,14})</f>
        <v>0</v>
      </c>
      <c r="S240" s="190">
        <f>SUM(COUNTIF(TBAT52NA,{"",2,3,4,5,6,7,8,9,10,11,12,13,14}&amp;$C240)*{1,2,3,4,5,6,7,8,9,10,11,12,13,14})</f>
        <v>0</v>
      </c>
      <c r="T240" s="190">
        <f>SUM(COUNTIF(TBAT301NA,{"",2,3,4,5,6,7,8,9,10,11,12,13,14}&amp;$C240)*{1,2,3,4,5,6,7,8,9,10,11,12,13,14})</f>
        <v>0</v>
      </c>
      <c r="U240" s="190">
        <f>SUM(COUNTIF(TBAT46NA,{"",2,3,4,5,6,7,8,9,10,11,12,13,14}&amp;$C240)*{1,2,3,4,5,6,7,8,9,10,11,12,13,14})</f>
        <v>0</v>
      </c>
      <c r="V240" s="190">
        <f>SUM(COUNTIF(TBAT378NA,{"",2,3,4,5,6,7,8,9,10,11,12,13,14}&amp;$C240)*{1,2,3,4,5,6,7,8,9,10,11,12,13,14})</f>
        <v>0</v>
      </c>
      <c r="W240" s="225">
        <f t="shared" si="15"/>
        <v>0</v>
      </c>
      <c r="X240" s="176"/>
    </row>
    <row r="241" spans="1:24">
      <c r="A241" s="168">
        <f>IF(W241=0,"ẩn",MAX($A$5:$A240)+1)</f>
        <v>47</v>
      </c>
      <c r="B241" s="175" t="s">
        <v>2434</v>
      </c>
      <c r="C241" s="181" t="s">
        <v>1689</v>
      </c>
      <c r="D241" s="181" t="s">
        <v>65</v>
      </c>
      <c r="E241" s="170">
        <f t="array" ref="E241">+SUM(IF(RIGHT(thaydayTA,LEN($C241))=$C241,--LEFT(thaydayTA,LEN(thaydayTA)-LEN($C241))))</f>
        <v>0</v>
      </c>
      <c r="F241" s="80">
        <f>SUM(COUNTIF(XDMTA5ABDEN39,{"",2,3,4,5,6,7,8,9,10,11,12,13,14}&amp;$C241)*{1,2,3,4,5,6,7,8,9,10,11,12,13,14})</f>
        <v>0</v>
      </c>
      <c r="G241" s="170">
        <f t="array" ref="G241">+SUM(IF(RIGHT(TA15DEN61,LEN($C241))=$C241,--LEFT(TA15DEN61,LEN(TA15DEN61)-LEN($C241))))</f>
        <v>0</v>
      </c>
      <c r="H241" s="170"/>
      <c r="I241" s="170"/>
      <c r="J241" s="170"/>
      <c r="K241" s="170">
        <f t="array" ref="K241">+SUM(IF(RIGHT(TBAT51NA,LEN($C241))=$C241,--LEFT(TBAT51NA,LEN(TBAT51NA)-LEN($C241))))</f>
        <v>0</v>
      </c>
      <c r="L241" s="170"/>
      <c r="M241" s="170">
        <f t="array" ref="M241">SUM(IF(RIGHT(TBAT218NA,LEN($C241))=$C241,--LEFT(TBAT218NA,LEN(TBAT218NA)-LEN($C241))))</f>
        <v>0</v>
      </c>
      <c r="N241" s="170">
        <f t="array" ref="N241">SUM(IF(RIGHT(TBAT22NA,LEN($C241))=$C241,--LEFT(TBAT22NA,LEN(TBAT22NA)-LEN($C241))))</f>
        <v>0</v>
      </c>
      <c r="O241" s="170">
        <f t="array" ref="O241">SUM(IF(RIGHT(TBAT24NA,LEN($C241))=$C241,--LEFT(TBAT24NA,LEN(TBAT24NA)-LEN($C241))))</f>
        <v>0</v>
      </c>
      <c r="P241" s="170">
        <f t="array" ref="P241">SUM(IF(RIGHT(TBAT9NA,LEN($C241))=$C241,--LEFT(TBAT9NA,LEN(TBAT9NA)-LEN($C241))))</f>
        <v>0</v>
      </c>
      <c r="Q241" s="170">
        <f t="array" ref="Q241">SUM(IF(RIGHT(TBAT60NA,LEN($C241))=$C241,--LEFT(TBAT60NA,LEN(TBAT60NA)-LEN($C241))))</f>
        <v>0</v>
      </c>
      <c r="R241" s="170">
        <f t="array" ref="R241">SUM(IF(RIGHT(TBAT164NA,LEN($C241))=$C241,--LEFT(TBAT164NA,LEN(TBAT164NA)-LEN($C241))))</f>
        <v>0</v>
      </c>
      <c r="S241" s="170">
        <f t="array" ref="S241">SUM(IF(RIGHT(TBAT52NA,LEN($C241))=$C241,--LEFT(TBAT52NA,LEN(TBAT52NA)-LEN($C241))))</f>
        <v>0</v>
      </c>
      <c r="T241" s="170">
        <f t="array" ref="T241">SUM(IF(RIGHT(TBAT301NA,LEN($C241))=$C241,--LEFT(TBAT301NA,LEN(TBAT301NA)-LEN($C241))))</f>
        <v>0</v>
      </c>
      <c r="U241" s="170">
        <f t="array" ref="U241">SUM(IF(RIGHT(TBAT164NA,LEN($C241))=$C241,--LEFT(TBAT164NA,LEN(TBAT164NA)-LEN($C241))))</f>
        <v>0</v>
      </c>
      <c r="V241" s="170">
        <f t="array" ref="V241">SUM(IF(RIGHT(TBAT378NA,LEN($C241))=$C241,--LEFT(TBAT378NA,LEN(TBAT378NA)-LEN($C241))))</f>
        <v>304</v>
      </c>
      <c r="W241" s="171">
        <f>+SUM(E241:V241)</f>
        <v>304</v>
      </c>
      <c r="X241" s="581"/>
    </row>
    <row r="242" spans="1:24">
      <c r="A242" s="168">
        <f>IF(W242=0,"ẩn",MAX($A$5:$A241)+1)</f>
        <v>48</v>
      </c>
      <c r="B242" s="175" t="s">
        <v>2435</v>
      </c>
      <c r="C242" s="181" t="s">
        <v>1608</v>
      </c>
      <c r="D242" s="181" t="s">
        <v>12</v>
      </c>
      <c r="E242" s="80">
        <f>SUM(COUNTIF(thaydayTA,{"",2,3,4,5,6,7,8,9,10,11,12,13,14}&amp;$C242)*{1,2,3,4,5,6,7,8,9,10,11,12,13,14})</f>
        <v>0</v>
      </c>
      <c r="F242" s="80">
        <f>SUM(COUNTIF(XDMTA5ABDEN39,{"",2,3,4,5,6,7,8,9,10,11,12,13,14}&amp;$C242)*{1,2,3,4,5,6,7,8,9,10,11,12,13,14})</f>
        <v>0</v>
      </c>
      <c r="G242" s="80">
        <f>SUM(COUNTIF(TA15DEN61,{"",2,3,4,5,6,7,8,9,10,11,12,13,14}&amp;$C242)*{1,2,3,4,5,6,7,8,9,10,11,12,13,14})</f>
        <v>0</v>
      </c>
      <c r="H242" s="80"/>
      <c r="I242" s="80"/>
      <c r="J242" s="80">
        <f>SUM(COUNTIF(xencot,{"",2,3,4,5,6,7,8,9,10,11,12,13,14}&amp;$C242)*{1,2,3,4,5,6,7,8,9,10,11,12,13,14})</f>
        <v>0</v>
      </c>
      <c r="K242" s="80">
        <f>SUM(COUNTIF(TBAT51NA,{"",2,3,4,5,6,7,8,9,10,11,12,13,14}&amp;$C242)*{1,2,3,4,5,6,7,8,9,10,11,12,13,14})</f>
        <v>0</v>
      </c>
      <c r="L242" s="80"/>
      <c r="M242" s="80">
        <f>SUM(COUNTIF(TBAT218NA,{"",2,3,4,5,6,7,8,9,10,11,12,13,14}&amp;$C242)*{1,2,3,4,5,6,7,8,9,10,11,12,13,14})</f>
        <v>0</v>
      </c>
      <c r="N242" s="80">
        <f>SUM(COUNTIF(TBAT22NA,{"",2,3,4,5,6,7,8,9,10,11,12,13,14}&amp;$C242)*{1,2,3,4,5,6,7,8,9,10,11,12,13,14})</f>
        <v>0</v>
      </c>
      <c r="O242" s="80">
        <f>SUM(COUNTIF(TBAT24NA,{"",2,3,4,5,6,7,8,9,10,11,12,13,14}&amp;$C242)*{1,2,3,4,5,6,7,8,9,10,11,12,13,14})</f>
        <v>0</v>
      </c>
      <c r="P242" s="80">
        <f>SUM(COUNTIF(TBAT9NA,{"",2,3,4,5,6,7,8,9,10,11,12,13,14}&amp;$C242)*{1,2,3,4,5,6,7,8,9,10,11,12,13,14})</f>
        <v>0</v>
      </c>
      <c r="Q242" s="80">
        <f>SUM(COUNTIF(TBAT60NA,{"",2,3,4,5,6,7,8,9,10,11,12,13,14}&amp;$C242)*{1,2,3,4,5,6,7,8,9,10,11,12,13,14})</f>
        <v>0</v>
      </c>
      <c r="R242" s="80">
        <f>SUM(COUNTIF(TBAT164NA,{"",2,3,4,5,6,7,8,9,10,11,12,13,14}&amp;$C242)*{1,2,3,4,5,6,7,8,9,10,11,12,13,14})</f>
        <v>0</v>
      </c>
      <c r="S242" s="80">
        <f>SUM(COUNTIF(TBAT52NA,{"",2,3,4,5,6,7,8,9,10,11,12,13,14}&amp;$C242)*{1,2,3,4,5,6,7,8,9,10,11,12,13,14})</f>
        <v>0</v>
      </c>
      <c r="T242" s="80">
        <f>SUM(COUNTIF(TBAT301NA,{"",2,3,4,5,6,7,8,9,10,11,12,13,14}&amp;$C242)*{1,2,3,4,5,6,7,8,9,10,11,12,13,14})</f>
        <v>0</v>
      </c>
      <c r="U242" s="80">
        <f>SUM(COUNTIF(TBAT46NA,{"",2,3,4,5,6,7,8,9,10,11,12,13,14}&amp;$C242)*{1,2,3,4,5,6,7,8,9,10,11,12,13,14})</f>
        <v>0</v>
      </c>
      <c r="V242" s="80">
        <f>SUM(COUNTIF(TBAT378NA,{"",2,3,4,5,6,7,8,9,10,11,12,13,14}&amp;$C242)*{1,2,3,4,5,6,7,8,9,10,11,12,13,14})</f>
        <v>7</v>
      </c>
      <c r="W242" s="171">
        <f t="shared" ref="W242" si="17">+SUM(E242:V242)</f>
        <v>7</v>
      </c>
      <c r="X242" s="581"/>
    </row>
    <row r="243" spans="1:24">
      <c r="A243" s="168">
        <f>IF(W243=0,"ẩn",MAX($A$5:$A242)+1)</f>
        <v>49</v>
      </c>
      <c r="B243" s="175" t="s">
        <v>2436</v>
      </c>
      <c r="C243" s="181" t="s">
        <v>1609</v>
      </c>
      <c r="D243" s="181" t="s">
        <v>12</v>
      </c>
      <c r="E243" s="80">
        <f>SUM(COUNTIF(thaydayTA,{"",2,3,4,5,6,7,8,9,10,11,12,13,14}&amp;$C243)*{1,2,3,4,5,6,7,8,9,10,11,12,13,14})</f>
        <v>0</v>
      </c>
      <c r="F243" s="80">
        <f>SUM(COUNTIF(XDMTA5ABDEN39,{"",2,3,4,5,6,7,8,9,10,11,12,13,14}&amp;$C243)*{1,2,3,4,5,6,7,8,9,10,11,12,13,14})</f>
        <v>0</v>
      </c>
      <c r="G243" s="80">
        <f>SUM(COUNTIF(TA15DEN61,{"",2,3,4,5,6,7,8,9,10,11,12,13,14}&amp;$C243)*{1,2,3,4,5,6,7,8,9,10,11,12,13,14})</f>
        <v>0</v>
      </c>
      <c r="H243" s="80"/>
      <c r="I243" s="80"/>
      <c r="J243" s="80">
        <f>SUM(COUNTIF(xencot,{"",2,3,4,5,6,7,8,9,10,11,12,13,14}&amp;$C243)*{1,2,3,4,5,6,7,8,9,10,11,12,13,14})</f>
        <v>0</v>
      </c>
      <c r="K243" s="80">
        <f>SUM(COUNTIF(TBAT51NA,{"",2,3,4,5,6,7,8,9,10,11,12,13,14}&amp;$C243)*{1,2,3,4,5,6,7,8,9,10,11,12,13,14})</f>
        <v>0</v>
      </c>
      <c r="L243" s="80"/>
      <c r="M243" s="80">
        <f>SUM(COUNTIF(TBAT218NA,{"",2,3,4,5,6,7,8,9,10,11,12,13,14}&amp;$C243)*{1,2,3,4,5,6,7,8,9,10,11,12,13,14})</f>
        <v>0</v>
      </c>
      <c r="N243" s="80">
        <f>SUM(COUNTIF(TBAT22NA,{"",2,3,4,5,6,7,8,9,10,11,12,13,14}&amp;$C243)*{1,2,3,4,5,6,7,8,9,10,11,12,13,14})</f>
        <v>0</v>
      </c>
      <c r="O243" s="80">
        <f>SUM(COUNTIF(TBAT24NA,{"",2,3,4,5,6,7,8,9,10,11,12,13,14}&amp;$C243)*{1,2,3,4,5,6,7,8,9,10,11,12,13,14})</f>
        <v>0</v>
      </c>
      <c r="P243" s="80">
        <f>SUM(COUNTIF(TBAT9NA,{"",2,3,4,5,6,7,8,9,10,11,12,13,14}&amp;$C243)*{1,2,3,4,5,6,7,8,9,10,11,12,13,14})</f>
        <v>0</v>
      </c>
      <c r="Q243" s="80">
        <f>SUM(COUNTIF(TBAT60NA,{"",2,3,4,5,6,7,8,9,10,11,12,13,14}&amp;$C243)*{1,2,3,4,5,6,7,8,9,10,11,12,13,14})</f>
        <v>0</v>
      </c>
      <c r="R243" s="80">
        <f>SUM(COUNTIF(TBAT164NA,{"",2,3,4,5,6,7,8,9,10,11,12,13,14}&amp;$C243)*{1,2,3,4,5,6,7,8,9,10,11,12,13,14})</f>
        <v>0</v>
      </c>
      <c r="S243" s="80">
        <f>SUM(COUNTIF(TBAT52NA,{"",2,3,4,5,6,7,8,9,10,11,12,13,14}&amp;$C243)*{1,2,3,4,5,6,7,8,9,10,11,12,13,14})</f>
        <v>0</v>
      </c>
      <c r="T243" s="80">
        <f>SUM(COUNTIF(TBAT301NA,{"",2,3,4,5,6,7,8,9,10,11,12,13,14}&amp;$C243)*{1,2,3,4,5,6,7,8,9,10,11,12,13,14})</f>
        <v>0</v>
      </c>
      <c r="U243" s="80">
        <f>SUM(COUNTIF(TBAT46NA,{"",2,3,4,5,6,7,8,9,10,11,12,13,14}&amp;$C243)*{1,2,3,4,5,6,7,8,9,10,11,12,13,14})</f>
        <v>0</v>
      </c>
      <c r="V243" s="80">
        <f>SUM(COUNTIF(TBAT378NA,{"",2,3,4,5,6,7,8,9,10,11,12,13,14}&amp;$C243)*{1,2,3,4,5,6,7,8,9,10,11,12,13,14})</f>
        <v>7</v>
      </c>
      <c r="W243" s="171">
        <f t="shared" ref="W243" si="18">+SUM(E243:V243)</f>
        <v>7</v>
      </c>
      <c r="X243" s="581"/>
    </row>
    <row r="244" spans="1:24" ht="18.75" hidden="1" customHeight="1">
      <c r="A244" s="168" t="str">
        <f>IF(W244=0,"ẩn",MAX($A$5:$A287)+1)</f>
        <v>ẩn</v>
      </c>
      <c r="B244" s="175" t="s">
        <v>609</v>
      </c>
      <c r="C244" s="176" t="s">
        <v>610</v>
      </c>
      <c r="D244" s="181" t="s">
        <v>12</v>
      </c>
      <c r="E244" s="190">
        <f>SUM(COUNTIF(thaydayTA,{"",2,3,4,5,6,7,8,9,10,11,12,13,14}&amp;$C244)*{1,2,3,4,5,6,7,8,9,10,11,12,13,14})</f>
        <v>0</v>
      </c>
      <c r="F244" s="80">
        <f>SUM(COUNTIF(XDMTA5ABDEN39,{"",2,3,4,5,6,7,8,9,10,11,12,13,14}&amp;$C244)*{1,2,3,4,5,6,7,8,9,10,11,12,13,14})</f>
        <v>0</v>
      </c>
      <c r="G244" s="190">
        <f>SUM(COUNTIF(TA15DEN61,{"",2,3,4,5,6,7,8,9,10,11,12,13,14}&amp;$C244)*{1,2,3,4,5,6,7,8,9,10,11,12,13,14})</f>
        <v>0</v>
      </c>
      <c r="H244" s="190"/>
      <c r="I244" s="190"/>
      <c r="J244" s="190">
        <f>SUM(COUNTIF(xencot,{"",2,3,4,5,6,7,8,9,10,11,12,13,14}&amp;$C244)*{1,2,3,4,5,6,7,8,9,10,11,12,13,14})</f>
        <v>0</v>
      </c>
      <c r="K244" s="190">
        <f>SUM(COUNTIF(TBAT51NA,{"",2,3,4,5,6,7,8,9,10,11,12,13,14}&amp;$C244)*{1,2,3,4,5,6,7,8,9,10,11,12,13,14})</f>
        <v>0</v>
      </c>
      <c r="L244" s="190"/>
      <c r="M244" s="190">
        <f>SUM(COUNTIF(TBAT218NA,{"",2,3,4,5,6,7,8,9,10,11,12,13,14}&amp;$C244)*{1,2,3,4,5,6,7,8,9,10,11,12,13,14})</f>
        <v>0</v>
      </c>
      <c r="N244" s="190">
        <f>SUM(COUNTIF(TBAT22NA,{"",2,3,4,5,6,7,8,9,10,11,12,13,14}&amp;$C244)*{1,2,3,4,5,6,7,8,9,10,11,12,13,14})</f>
        <v>0</v>
      </c>
      <c r="O244" s="190">
        <f>SUM(COUNTIF(TBAT24NA,{"",2,3,4,5,6,7,8,9,10,11,12,13,14}&amp;$C244)*{1,2,3,4,5,6,7,8,9,10,11,12,13,14})</f>
        <v>0</v>
      </c>
      <c r="P244" s="190">
        <f>SUM(COUNTIF(TBAT9NA,{"",2,3,4,5,6,7,8,9,10,11,12,13,14}&amp;$C244)*{1,2,3,4,5,6,7,8,9,10,11,12,13,14})</f>
        <v>0</v>
      </c>
      <c r="Q244" s="190">
        <f>SUM(COUNTIF(TBAT60NA,{"",2,3,4,5,6,7,8,9,10,11,12,13,14}&amp;$C244)*{1,2,3,4,5,6,7,8,9,10,11,12,13,14})</f>
        <v>0</v>
      </c>
      <c r="R244" s="190">
        <f>SUM(COUNTIF(TBAT164NA,{"",2,3,4,5,6,7,8,9,10,11,12,13,14}&amp;$C244)*{1,2,3,4,5,6,7,8,9,10,11,12,13,14})</f>
        <v>0</v>
      </c>
      <c r="S244" s="190">
        <f>SUM(COUNTIF(TBAT52NA,{"",2,3,4,5,6,7,8,9,10,11,12,13,14}&amp;$C244)*{1,2,3,4,5,6,7,8,9,10,11,12,13,14})</f>
        <v>0</v>
      </c>
      <c r="T244" s="190">
        <f>SUM(COUNTIF(TBAT301NA,{"",2,3,4,5,6,7,8,9,10,11,12,13,14}&amp;$C244)*{1,2,3,4,5,6,7,8,9,10,11,12,13,14})</f>
        <v>0</v>
      </c>
      <c r="U244" s="190">
        <f>SUM(COUNTIF(TBAT46NA,{"",2,3,4,5,6,7,8,9,10,11,12,13,14}&amp;$C244)*{1,2,3,4,5,6,7,8,9,10,11,12,13,14})</f>
        <v>0</v>
      </c>
      <c r="V244" s="190">
        <f>SUM(COUNTIF(TBAT378NA,{"",2,3,4,5,6,7,8,9,10,11,12,13,14}&amp;$C244)*{1,2,3,4,5,6,7,8,9,10,11,12,13,14})</f>
        <v>0</v>
      </c>
      <c r="W244" s="225">
        <f t="shared" si="15"/>
        <v>0</v>
      </c>
      <c r="X244" s="176"/>
    </row>
    <row r="245" spans="1:24" hidden="1">
      <c r="A245" s="168" t="str">
        <f>IF(W245=0,"ẩn",MAX($A$5:$A244)+1)</f>
        <v>ẩn</v>
      </c>
      <c r="B245" s="175" t="s">
        <v>611</v>
      </c>
      <c r="C245" s="176" t="s">
        <v>612</v>
      </c>
      <c r="D245" s="181" t="s">
        <v>12</v>
      </c>
      <c r="E245" s="190">
        <f>SUM(COUNTIF(thaydayTA,{"",2,3,4,5,6,7,8,9,10,11,12,13,14}&amp;$C245)*{1,2,3,4,5,6,7,8,9,10,11,12,13,14})</f>
        <v>0</v>
      </c>
      <c r="F245" s="80">
        <f>SUM(COUNTIF(XDMTA5ABDEN39,{"",2,3,4,5,6,7,8,9,10,11,12,13,14}&amp;$C245)*{1,2,3,4,5,6,7,8,9,10,11,12,13,14})</f>
        <v>0</v>
      </c>
      <c r="G245" s="190">
        <f>SUM(COUNTIF(TA15DEN61,{"",2,3,4,5,6,7,8,9,10,11,12,13,14}&amp;$C245)*{1,2,3,4,5,6,7,8,9,10,11,12,13,14})</f>
        <v>0</v>
      </c>
      <c r="H245" s="190"/>
      <c r="I245" s="190"/>
      <c r="J245" s="190">
        <f>SUM(COUNTIF(xencot,{"",2,3,4,5,6,7,8,9,10,11,12,13,14}&amp;$C245)*{1,2,3,4,5,6,7,8,9,10,11,12,13,14})</f>
        <v>0</v>
      </c>
      <c r="K245" s="190">
        <f>SUM(COUNTIF(TBAT51NA,{"",2,3,4,5,6,7,8,9,10,11,12,13,14}&amp;$C245)*{1,2,3,4,5,6,7,8,9,10,11,12,13,14})</f>
        <v>0</v>
      </c>
      <c r="L245" s="190"/>
      <c r="M245" s="190">
        <f>SUM(COUNTIF(TBAT218NA,{"",2,3,4,5,6,7,8,9,10,11,12,13,14}&amp;$C245)*{1,2,3,4,5,6,7,8,9,10,11,12,13,14})</f>
        <v>0</v>
      </c>
      <c r="N245" s="190">
        <f>SUM(COUNTIF(TBAT22NA,{"",2,3,4,5,6,7,8,9,10,11,12,13,14}&amp;$C245)*{1,2,3,4,5,6,7,8,9,10,11,12,13,14})</f>
        <v>0</v>
      </c>
      <c r="O245" s="190">
        <f>SUM(COUNTIF(TBAT24NA,{"",2,3,4,5,6,7,8,9,10,11,12,13,14}&amp;$C245)*{1,2,3,4,5,6,7,8,9,10,11,12,13,14})</f>
        <v>0</v>
      </c>
      <c r="P245" s="190">
        <f>SUM(COUNTIF(TBAT9NA,{"",2,3,4,5,6,7,8,9,10,11,12,13,14}&amp;$C245)*{1,2,3,4,5,6,7,8,9,10,11,12,13,14})</f>
        <v>0</v>
      </c>
      <c r="Q245" s="190">
        <f>SUM(COUNTIF(TBAT60NA,{"",2,3,4,5,6,7,8,9,10,11,12,13,14}&amp;$C245)*{1,2,3,4,5,6,7,8,9,10,11,12,13,14})</f>
        <v>0</v>
      </c>
      <c r="R245" s="190">
        <f>SUM(COUNTIF(TBAT164NA,{"",2,3,4,5,6,7,8,9,10,11,12,13,14}&amp;$C245)*{1,2,3,4,5,6,7,8,9,10,11,12,13,14})</f>
        <v>0</v>
      </c>
      <c r="S245" s="190">
        <f>SUM(COUNTIF(TBAT52NA,{"",2,3,4,5,6,7,8,9,10,11,12,13,14}&amp;$C245)*{1,2,3,4,5,6,7,8,9,10,11,12,13,14})</f>
        <v>0</v>
      </c>
      <c r="T245" s="190">
        <f>SUM(COUNTIF(TBAT301NA,{"",2,3,4,5,6,7,8,9,10,11,12,13,14}&amp;$C245)*{1,2,3,4,5,6,7,8,9,10,11,12,13,14})</f>
        <v>0</v>
      </c>
      <c r="U245" s="190">
        <f>SUM(COUNTIF(TBAT46NA,{"",2,3,4,5,6,7,8,9,10,11,12,13,14}&amp;$C245)*{1,2,3,4,5,6,7,8,9,10,11,12,13,14})</f>
        <v>0</v>
      </c>
      <c r="V245" s="190">
        <f>SUM(COUNTIF(TBAT378NA,{"",2,3,4,5,6,7,8,9,10,11,12,13,14}&amp;$C245)*{1,2,3,4,5,6,7,8,9,10,11,12,13,14})</f>
        <v>0</v>
      </c>
      <c r="W245" s="225">
        <f t="shared" si="15"/>
        <v>0</v>
      </c>
      <c r="X245" s="176"/>
    </row>
    <row r="246" spans="1:24" hidden="1">
      <c r="A246" s="168" t="str">
        <f>IF(W246=0,"ẩn",MAX($A$5:$A245)+1)</f>
        <v>ẩn</v>
      </c>
      <c r="B246" s="175" t="s">
        <v>613</v>
      </c>
      <c r="C246" s="176" t="s">
        <v>614</v>
      </c>
      <c r="D246" s="181" t="s">
        <v>12</v>
      </c>
      <c r="E246" s="190">
        <f>SUM(COUNTIF(thaydayTA,{"",2,3,4,5,6,7,8,9,10,11,12,13,14}&amp;$C246)*{1,2,3,4,5,6,7,8,9,10,11,12,13,14})</f>
        <v>0</v>
      </c>
      <c r="F246" s="80">
        <f>SUM(COUNTIF(XDMTA5ABDEN39,{"",2,3,4,5,6,7,8,9,10,11,12,13,14}&amp;$C246)*{1,2,3,4,5,6,7,8,9,10,11,12,13,14})</f>
        <v>0</v>
      </c>
      <c r="G246" s="190">
        <f>SUM(COUNTIF(TA15DEN61,{"",2,3,4,5,6,7,8,9,10,11,12,13,14}&amp;$C246)*{1,2,3,4,5,6,7,8,9,10,11,12,13,14})</f>
        <v>0</v>
      </c>
      <c r="H246" s="190"/>
      <c r="I246" s="190"/>
      <c r="J246" s="190">
        <f>SUM(COUNTIF(xencot,{"",2,3,4,5,6,7,8,9,10,11,12,13,14}&amp;$C246)*{1,2,3,4,5,6,7,8,9,10,11,12,13,14})</f>
        <v>0</v>
      </c>
      <c r="K246" s="190">
        <f>SUM(COUNTIF(TBAT51NA,{"",2,3,4,5,6,7,8,9,10,11,12,13,14}&amp;$C246)*{1,2,3,4,5,6,7,8,9,10,11,12,13,14})</f>
        <v>0</v>
      </c>
      <c r="L246" s="190"/>
      <c r="M246" s="190">
        <f>SUM(COUNTIF(TBAT218NA,{"",2,3,4,5,6,7,8,9,10,11,12,13,14}&amp;$C246)*{1,2,3,4,5,6,7,8,9,10,11,12,13,14})</f>
        <v>0</v>
      </c>
      <c r="N246" s="190">
        <f>SUM(COUNTIF(TBAT22NA,{"",2,3,4,5,6,7,8,9,10,11,12,13,14}&amp;$C246)*{1,2,3,4,5,6,7,8,9,10,11,12,13,14})</f>
        <v>0</v>
      </c>
      <c r="O246" s="190">
        <f>SUM(COUNTIF(TBAT24NA,{"",2,3,4,5,6,7,8,9,10,11,12,13,14}&amp;$C246)*{1,2,3,4,5,6,7,8,9,10,11,12,13,14})</f>
        <v>0</v>
      </c>
      <c r="P246" s="190">
        <f>SUM(COUNTIF(TBAT9NA,{"",2,3,4,5,6,7,8,9,10,11,12,13,14}&amp;$C246)*{1,2,3,4,5,6,7,8,9,10,11,12,13,14})</f>
        <v>0</v>
      </c>
      <c r="Q246" s="190">
        <f>SUM(COUNTIF(TBAT60NA,{"",2,3,4,5,6,7,8,9,10,11,12,13,14}&amp;$C246)*{1,2,3,4,5,6,7,8,9,10,11,12,13,14})</f>
        <v>0</v>
      </c>
      <c r="R246" s="190">
        <f>SUM(COUNTIF(TBAT164NA,{"",2,3,4,5,6,7,8,9,10,11,12,13,14}&amp;$C246)*{1,2,3,4,5,6,7,8,9,10,11,12,13,14})</f>
        <v>0</v>
      </c>
      <c r="S246" s="190">
        <f>SUM(COUNTIF(TBAT52NA,{"",2,3,4,5,6,7,8,9,10,11,12,13,14}&amp;$C246)*{1,2,3,4,5,6,7,8,9,10,11,12,13,14})</f>
        <v>0</v>
      </c>
      <c r="T246" s="190">
        <f>SUM(COUNTIF(TBAT301NA,{"",2,3,4,5,6,7,8,9,10,11,12,13,14}&amp;$C246)*{1,2,3,4,5,6,7,8,9,10,11,12,13,14})</f>
        <v>0</v>
      </c>
      <c r="U246" s="190">
        <f>SUM(COUNTIF(TBAT46NA,{"",2,3,4,5,6,7,8,9,10,11,12,13,14}&amp;$C246)*{1,2,3,4,5,6,7,8,9,10,11,12,13,14})</f>
        <v>0</v>
      </c>
      <c r="V246" s="190">
        <f>SUM(COUNTIF(TBAT378NA,{"",2,3,4,5,6,7,8,9,10,11,12,13,14}&amp;$C246)*{1,2,3,4,5,6,7,8,9,10,11,12,13,14})</f>
        <v>0</v>
      </c>
      <c r="W246" s="225">
        <f t="shared" si="15"/>
        <v>0</v>
      </c>
      <c r="X246" s="176"/>
    </row>
    <row r="247" spans="1:24" hidden="1">
      <c r="A247" s="168" t="str">
        <f>IF(W247=0,"ẩn",MAX($A$5:$A246)+1)</f>
        <v>ẩn</v>
      </c>
      <c r="B247" s="175" t="s">
        <v>615</v>
      </c>
      <c r="C247" s="176" t="s">
        <v>616</v>
      </c>
      <c r="D247" s="181" t="s">
        <v>12</v>
      </c>
      <c r="E247" s="190">
        <f>SUM(COUNTIF(thaydayTA,{"",2,3,4,5,6,7,8,9,10,11,12,13,14}&amp;$C247)*{1,2,3,4,5,6,7,8,9,10,11,12,13,14})</f>
        <v>0</v>
      </c>
      <c r="F247" s="80">
        <f>SUM(COUNTIF(XDMTA5ABDEN39,{"",2,3,4,5,6,7,8,9,10,11,12,13,14}&amp;$C247)*{1,2,3,4,5,6,7,8,9,10,11,12,13,14})</f>
        <v>0</v>
      </c>
      <c r="G247" s="190">
        <f>SUM(COUNTIF(TA15DEN61,{"",2,3,4,5,6,7,8,9,10,11,12,13,14}&amp;$C247)*{1,2,3,4,5,6,7,8,9,10,11,12,13,14})</f>
        <v>0</v>
      </c>
      <c r="H247" s="190"/>
      <c r="I247" s="190"/>
      <c r="J247" s="190">
        <f>SUM(COUNTIF(xencot,{"",2,3,4,5,6,7,8,9,10,11,12,13,14}&amp;$C247)*{1,2,3,4,5,6,7,8,9,10,11,12,13,14})</f>
        <v>0</v>
      </c>
      <c r="K247" s="190">
        <f>SUM(COUNTIF(TBAT51NA,{"",2,3,4,5,6,7,8,9,10,11,12,13,14}&amp;$C247)*{1,2,3,4,5,6,7,8,9,10,11,12,13,14})</f>
        <v>0</v>
      </c>
      <c r="L247" s="190"/>
      <c r="M247" s="190">
        <f>SUM(COUNTIF(TBAT218NA,{"",2,3,4,5,6,7,8,9,10,11,12,13,14}&amp;$C247)*{1,2,3,4,5,6,7,8,9,10,11,12,13,14})</f>
        <v>0</v>
      </c>
      <c r="N247" s="190">
        <f>SUM(COUNTIF(TBAT22NA,{"",2,3,4,5,6,7,8,9,10,11,12,13,14}&amp;$C247)*{1,2,3,4,5,6,7,8,9,10,11,12,13,14})</f>
        <v>0</v>
      </c>
      <c r="O247" s="190">
        <f>SUM(COUNTIF(TBAT24NA,{"",2,3,4,5,6,7,8,9,10,11,12,13,14}&amp;$C247)*{1,2,3,4,5,6,7,8,9,10,11,12,13,14})</f>
        <v>0</v>
      </c>
      <c r="P247" s="190">
        <f>SUM(COUNTIF(TBAT9NA,{"",2,3,4,5,6,7,8,9,10,11,12,13,14}&amp;$C247)*{1,2,3,4,5,6,7,8,9,10,11,12,13,14})</f>
        <v>0</v>
      </c>
      <c r="Q247" s="190">
        <f>SUM(COUNTIF(TBAT60NA,{"",2,3,4,5,6,7,8,9,10,11,12,13,14}&amp;$C247)*{1,2,3,4,5,6,7,8,9,10,11,12,13,14})</f>
        <v>0</v>
      </c>
      <c r="R247" s="190">
        <f>SUM(COUNTIF(TBAT164NA,{"",2,3,4,5,6,7,8,9,10,11,12,13,14}&amp;$C247)*{1,2,3,4,5,6,7,8,9,10,11,12,13,14})</f>
        <v>0</v>
      </c>
      <c r="S247" s="190">
        <f>SUM(COUNTIF(TBAT52NA,{"",2,3,4,5,6,7,8,9,10,11,12,13,14}&amp;$C247)*{1,2,3,4,5,6,7,8,9,10,11,12,13,14})</f>
        <v>0</v>
      </c>
      <c r="T247" s="190">
        <f>SUM(COUNTIF(TBAT301NA,{"",2,3,4,5,6,7,8,9,10,11,12,13,14}&amp;$C247)*{1,2,3,4,5,6,7,8,9,10,11,12,13,14})</f>
        <v>0</v>
      </c>
      <c r="U247" s="190">
        <f>SUM(COUNTIF(TBAT46NA,{"",2,3,4,5,6,7,8,9,10,11,12,13,14}&amp;$C247)*{1,2,3,4,5,6,7,8,9,10,11,12,13,14})</f>
        <v>0</v>
      </c>
      <c r="V247" s="190">
        <f>SUM(COUNTIF(TBAT378NA,{"",2,3,4,5,6,7,8,9,10,11,12,13,14}&amp;$C247)*{1,2,3,4,5,6,7,8,9,10,11,12,13,14})</f>
        <v>0</v>
      </c>
      <c r="W247" s="225">
        <f t="shared" si="15"/>
        <v>0</v>
      </c>
      <c r="X247" s="176"/>
    </row>
    <row r="248" spans="1:24" hidden="1">
      <c r="A248" s="168" t="str">
        <f>IF(W248=0,"ẩn",MAX($A$5:$A247)+1)</f>
        <v>ẩn</v>
      </c>
      <c r="B248" s="175" t="s">
        <v>617</v>
      </c>
      <c r="C248" s="176" t="s">
        <v>618</v>
      </c>
      <c r="D248" s="181" t="s">
        <v>12</v>
      </c>
      <c r="E248" s="190">
        <f>SUM(COUNTIF(thaydayTA,{"",2,3,4,5,6,7,8,9,10,11,12,13,14}&amp;$C248)*{1,2,3,4,5,6,7,8,9,10,11,12,13,14})</f>
        <v>0</v>
      </c>
      <c r="F248" s="80">
        <f>SUM(COUNTIF(XDMTA5ABDEN39,{"",2,3,4,5,6,7,8,9,10,11,12,13,14}&amp;$C248)*{1,2,3,4,5,6,7,8,9,10,11,12,13,14})</f>
        <v>0</v>
      </c>
      <c r="G248" s="190">
        <f>SUM(COUNTIF(TA15DEN61,{"",2,3,4,5,6,7,8,9,10,11,12,13,14}&amp;$C248)*{1,2,3,4,5,6,7,8,9,10,11,12,13,14})</f>
        <v>0</v>
      </c>
      <c r="H248" s="190"/>
      <c r="I248" s="190"/>
      <c r="J248" s="190">
        <f>SUM(COUNTIF(xencot,{"",2,3,4,5,6,7,8,9,10,11,12,13,14}&amp;$C248)*{1,2,3,4,5,6,7,8,9,10,11,12,13,14})</f>
        <v>0</v>
      </c>
      <c r="K248" s="190">
        <f>SUM(COUNTIF(TBAT51NA,{"",2,3,4,5,6,7,8,9,10,11,12,13,14}&amp;$C248)*{1,2,3,4,5,6,7,8,9,10,11,12,13,14})</f>
        <v>0</v>
      </c>
      <c r="L248" s="190"/>
      <c r="M248" s="190">
        <f>SUM(COUNTIF(TBAT218NA,{"",2,3,4,5,6,7,8,9,10,11,12,13,14}&amp;$C248)*{1,2,3,4,5,6,7,8,9,10,11,12,13,14})</f>
        <v>0</v>
      </c>
      <c r="N248" s="190">
        <f>SUM(COUNTIF(TBAT22NA,{"",2,3,4,5,6,7,8,9,10,11,12,13,14}&amp;$C248)*{1,2,3,4,5,6,7,8,9,10,11,12,13,14})</f>
        <v>0</v>
      </c>
      <c r="O248" s="190">
        <f>SUM(COUNTIF(TBAT24NA,{"",2,3,4,5,6,7,8,9,10,11,12,13,14}&amp;$C248)*{1,2,3,4,5,6,7,8,9,10,11,12,13,14})</f>
        <v>0</v>
      </c>
      <c r="P248" s="190">
        <f>SUM(COUNTIF(TBAT9NA,{"",2,3,4,5,6,7,8,9,10,11,12,13,14}&amp;$C248)*{1,2,3,4,5,6,7,8,9,10,11,12,13,14})</f>
        <v>0</v>
      </c>
      <c r="Q248" s="190">
        <f>SUM(COUNTIF(TBAT60NA,{"",2,3,4,5,6,7,8,9,10,11,12,13,14}&amp;$C248)*{1,2,3,4,5,6,7,8,9,10,11,12,13,14})</f>
        <v>0</v>
      </c>
      <c r="R248" s="190">
        <f>SUM(COUNTIF(TBAT164NA,{"",2,3,4,5,6,7,8,9,10,11,12,13,14}&amp;$C248)*{1,2,3,4,5,6,7,8,9,10,11,12,13,14})</f>
        <v>0</v>
      </c>
      <c r="S248" s="190">
        <f>SUM(COUNTIF(TBAT52NA,{"",2,3,4,5,6,7,8,9,10,11,12,13,14}&amp;$C248)*{1,2,3,4,5,6,7,8,9,10,11,12,13,14})</f>
        <v>0</v>
      </c>
      <c r="T248" s="190">
        <f>SUM(COUNTIF(TBAT301NA,{"",2,3,4,5,6,7,8,9,10,11,12,13,14}&amp;$C248)*{1,2,3,4,5,6,7,8,9,10,11,12,13,14})</f>
        <v>0</v>
      </c>
      <c r="U248" s="190">
        <f>SUM(COUNTIF(TBAT46NA,{"",2,3,4,5,6,7,8,9,10,11,12,13,14}&amp;$C248)*{1,2,3,4,5,6,7,8,9,10,11,12,13,14})</f>
        <v>0</v>
      </c>
      <c r="V248" s="190">
        <f>SUM(COUNTIF(TBAT378NA,{"",2,3,4,5,6,7,8,9,10,11,12,13,14}&amp;$C248)*{1,2,3,4,5,6,7,8,9,10,11,12,13,14})</f>
        <v>0</v>
      </c>
      <c r="W248" s="225">
        <f t="shared" si="15"/>
        <v>0</v>
      </c>
      <c r="X248" s="176"/>
    </row>
    <row r="249" spans="1:24" hidden="1">
      <c r="A249" s="168" t="str">
        <f>IF(W249=0,"ẩn",MAX($A$5:$A248)+1)</f>
        <v>ẩn</v>
      </c>
      <c r="B249" s="169" t="s">
        <v>161</v>
      </c>
      <c r="C249" s="228" t="s">
        <v>619</v>
      </c>
      <c r="D249" s="228" t="s">
        <v>12</v>
      </c>
      <c r="E249" s="190">
        <f>SUM(COUNTIF(thaydayTA,{"",2,3,4,5,6,7,8,9,10,11,12,13,14}&amp;$C249)*{1,2,3,4,5,6,7,8,9,10,11,12,13,14})</f>
        <v>0</v>
      </c>
      <c r="F249" s="80">
        <f>SUM(COUNTIF(XDMTA5ABDEN39,{"",2,3,4,5,6,7,8,9,10,11,12,13,14}&amp;$C249)*{1,2,3,4,5,6,7,8,9,10,11,12,13,14})</f>
        <v>0</v>
      </c>
      <c r="G249" s="190">
        <f>SUM(COUNTIF(TA15DEN61,{"",2,3,4,5,6,7,8,9,10,11,12,13,14}&amp;$C249)*{1,2,3,4,5,6,7,8,9,10,11,12,13,14})</f>
        <v>0</v>
      </c>
      <c r="H249" s="190"/>
      <c r="I249" s="190"/>
      <c r="J249" s="190">
        <f>SUM(COUNTIF(xencot,{"",2,3,4,5,6,7,8,9,10,11,12,13,14}&amp;$C249)*{1,2,3,4,5,6,7,8,9,10,11,12,13,14})</f>
        <v>0</v>
      </c>
      <c r="K249" s="190">
        <f>SUM(COUNTIF(TBAT51NA,{"",2,3,4,5,6,7,8,9,10,11,12,13,14}&amp;$C249)*{1,2,3,4,5,6,7,8,9,10,11,12,13,14})</f>
        <v>0</v>
      </c>
      <c r="L249" s="190"/>
      <c r="M249" s="190">
        <f>SUM(COUNTIF(TBAT218NA,{"",2,3,4,5,6,7,8,9,10,11,12,13,14}&amp;$C249)*{1,2,3,4,5,6,7,8,9,10,11,12,13,14})</f>
        <v>0</v>
      </c>
      <c r="N249" s="190">
        <f>SUM(COUNTIF(TBAT22NA,{"",2,3,4,5,6,7,8,9,10,11,12,13,14}&amp;$C249)*{1,2,3,4,5,6,7,8,9,10,11,12,13,14})</f>
        <v>0</v>
      </c>
      <c r="O249" s="190">
        <f>SUM(COUNTIF(TBAT24NA,{"",2,3,4,5,6,7,8,9,10,11,12,13,14}&amp;$C249)*{1,2,3,4,5,6,7,8,9,10,11,12,13,14})</f>
        <v>0</v>
      </c>
      <c r="P249" s="190">
        <f>SUM(COUNTIF(TBAT9NA,{"",2,3,4,5,6,7,8,9,10,11,12,13,14}&amp;$C249)*{1,2,3,4,5,6,7,8,9,10,11,12,13,14})</f>
        <v>0</v>
      </c>
      <c r="Q249" s="190">
        <f>SUM(COUNTIF(TBAT60NA,{"",2,3,4,5,6,7,8,9,10,11,12,13,14}&amp;$C249)*{1,2,3,4,5,6,7,8,9,10,11,12,13,14})</f>
        <v>0</v>
      </c>
      <c r="R249" s="190">
        <f>SUM(COUNTIF(TBAT164NA,{"",2,3,4,5,6,7,8,9,10,11,12,13,14}&amp;$C249)*{1,2,3,4,5,6,7,8,9,10,11,12,13,14})</f>
        <v>0</v>
      </c>
      <c r="S249" s="190">
        <f>SUM(COUNTIF(TBAT52NA,{"",2,3,4,5,6,7,8,9,10,11,12,13,14}&amp;$C249)*{1,2,3,4,5,6,7,8,9,10,11,12,13,14})</f>
        <v>0</v>
      </c>
      <c r="T249" s="190">
        <f>SUM(COUNTIF(TBAT301NA,{"",2,3,4,5,6,7,8,9,10,11,12,13,14}&amp;$C249)*{1,2,3,4,5,6,7,8,9,10,11,12,13,14})</f>
        <v>0</v>
      </c>
      <c r="U249" s="190">
        <f>SUM(COUNTIF(TBAT46NA,{"",2,3,4,5,6,7,8,9,10,11,12,13,14}&amp;$C249)*{1,2,3,4,5,6,7,8,9,10,11,12,13,14})</f>
        <v>0</v>
      </c>
      <c r="V249" s="190">
        <f>SUM(COUNTIF(TBAT378NA,{"",2,3,4,5,6,7,8,9,10,11,12,13,14}&amp;$C249)*{1,2,3,4,5,6,7,8,9,10,11,12,13,14})</f>
        <v>0</v>
      </c>
      <c r="W249" s="225">
        <f t="shared" si="15"/>
        <v>0</v>
      </c>
      <c r="X249" s="168"/>
    </row>
    <row r="250" spans="1:24" hidden="1">
      <c r="A250" s="168" t="str">
        <f>IF(W250=0,"ẩn",MAX($A$5:$A249)+1)</f>
        <v>ẩn</v>
      </c>
      <c r="B250" s="175" t="s">
        <v>192</v>
      </c>
      <c r="C250" s="181" t="s">
        <v>620</v>
      </c>
      <c r="D250" s="181" t="s">
        <v>12</v>
      </c>
      <c r="E250" s="190">
        <f>SUM(COUNTIF(thaydayTA,{"",2,3,4,5,6,7,8,9,10,11,12,13,14}&amp;$C250)*{1,2,3,4,5,6,7,8,9,10,11,12,13,14})</f>
        <v>0</v>
      </c>
      <c r="F250" s="80">
        <f>SUM(COUNTIF(XDMTA5ABDEN39,{"",2,3,4,5,6,7,8,9,10,11,12,13,14}&amp;$C250)*{1,2,3,4,5,6,7,8,9,10,11,12,13,14})</f>
        <v>0</v>
      </c>
      <c r="G250" s="190">
        <f>SUM(COUNTIF(TA15DEN61,{"",2,3,4,5,6,7,8,9,10,11,12,13,14}&amp;$C250)*{1,2,3,4,5,6,7,8,9,10,11,12,13,14})</f>
        <v>0</v>
      </c>
      <c r="H250" s="190"/>
      <c r="I250" s="190"/>
      <c r="J250" s="190">
        <f>SUM(COUNTIF(xencot,{"",2,3,4,5,6,7,8,9,10,11,12,13,14}&amp;$C250)*{1,2,3,4,5,6,7,8,9,10,11,12,13,14})</f>
        <v>0</v>
      </c>
      <c r="K250" s="190">
        <f>SUM(COUNTIF(TBAT51NA,{"",2,3,4,5,6,7,8,9,10,11,12,13,14}&amp;$C250)*{1,2,3,4,5,6,7,8,9,10,11,12,13,14})</f>
        <v>0</v>
      </c>
      <c r="L250" s="190"/>
      <c r="M250" s="190">
        <f>SUM(COUNTIF(TBAT218NA,{"",2,3,4,5,6,7,8,9,10,11,12,13,14}&amp;$C250)*{1,2,3,4,5,6,7,8,9,10,11,12,13,14})</f>
        <v>0</v>
      </c>
      <c r="N250" s="190">
        <f>SUM(COUNTIF(TBAT22NA,{"",2,3,4,5,6,7,8,9,10,11,12,13,14}&amp;$C250)*{1,2,3,4,5,6,7,8,9,10,11,12,13,14})</f>
        <v>0</v>
      </c>
      <c r="O250" s="190">
        <f>SUM(COUNTIF(TBAT24NA,{"",2,3,4,5,6,7,8,9,10,11,12,13,14}&amp;$C250)*{1,2,3,4,5,6,7,8,9,10,11,12,13,14})</f>
        <v>0</v>
      </c>
      <c r="P250" s="190">
        <f>SUM(COUNTIF(TBAT9NA,{"",2,3,4,5,6,7,8,9,10,11,12,13,14}&amp;$C250)*{1,2,3,4,5,6,7,8,9,10,11,12,13,14})</f>
        <v>0</v>
      </c>
      <c r="Q250" s="190">
        <f>SUM(COUNTIF(TBAT60NA,{"",2,3,4,5,6,7,8,9,10,11,12,13,14}&amp;$C250)*{1,2,3,4,5,6,7,8,9,10,11,12,13,14})</f>
        <v>0</v>
      </c>
      <c r="R250" s="190">
        <f>SUM(COUNTIF(TBAT164NA,{"",2,3,4,5,6,7,8,9,10,11,12,13,14}&amp;$C250)*{1,2,3,4,5,6,7,8,9,10,11,12,13,14})</f>
        <v>0</v>
      </c>
      <c r="S250" s="190">
        <f>SUM(COUNTIF(TBAT52NA,{"",2,3,4,5,6,7,8,9,10,11,12,13,14}&amp;$C250)*{1,2,3,4,5,6,7,8,9,10,11,12,13,14})</f>
        <v>0</v>
      </c>
      <c r="T250" s="190">
        <f>SUM(COUNTIF(TBAT301NA,{"",2,3,4,5,6,7,8,9,10,11,12,13,14}&amp;$C250)*{1,2,3,4,5,6,7,8,9,10,11,12,13,14})</f>
        <v>0</v>
      </c>
      <c r="U250" s="190">
        <f>SUM(COUNTIF(TBAT46NA,{"",2,3,4,5,6,7,8,9,10,11,12,13,14}&amp;$C250)*{1,2,3,4,5,6,7,8,9,10,11,12,13,14})</f>
        <v>0</v>
      </c>
      <c r="V250" s="190">
        <f>SUM(COUNTIF(TBAT378NA,{"",2,3,4,5,6,7,8,9,10,11,12,13,14}&amp;$C250)*{1,2,3,4,5,6,7,8,9,10,11,12,13,14})</f>
        <v>0</v>
      </c>
      <c r="W250" s="225">
        <f t="shared" ref="W250:W278" si="19">+SUM(E250:V250)</f>
        <v>0</v>
      </c>
      <c r="X250" s="176"/>
    </row>
    <row r="251" spans="1:24" ht="17.25" customHeight="1">
      <c r="A251" s="166"/>
      <c r="B251" s="167" t="s">
        <v>621</v>
      </c>
      <c r="C251" s="166"/>
      <c r="D251" s="166"/>
      <c r="E251" s="179"/>
      <c r="F251" s="179"/>
      <c r="G251" s="179"/>
      <c r="H251" s="179"/>
      <c r="I251" s="179"/>
      <c r="J251" s="179"/>
      <c r="K251" s="179"/>
      <c r="L251" s="179"/>
      <c r="M251" s="179"/>
      <c r="N251" s="179"/>
      <c r="O251" s="179"/>
      <c r="P251" s="179"/>
      <c r="Q251" s="179"/>
      <c r="R251" s="179"/>
      <c r="S251" s="179"/>
      <c r="T251" s="179"/>
      <c r="U251" s="179"/>
      <c r="V251" s="179"/>
      <c r="W251" s="179"/>
      <c r="X251" s="576"/>
    </row>
    <row r="252" spans="1:24">
      <c r="A252" s="168">
        <f>IF(W252=0,"ẩn",MAX($A$5:$A251)+1)</f>
        <v>50</v>
      </c>
      <c r="B252" s="175" t="s">
        <v>2429</v>
      </c>
      <c r="C252" s="176" t="s">
        <v>1569</v>
      </c>
      <c r="D252" s="176" t="s">
        <v>0</v>
      </c>
      <c r="E252" s="80">
        <f t="array" ref="E252">SUM(COUNTIF(thaydayTA,{"",2,3,4,5,6,7,8,9,10,11,12,13,14}&amp;$C252)*{1,2,3,4,5,6,7,8,9,10,11,12,13,14})</f>
        <v>0</v>
      </c>
      <c r="F252" s="80">
        <f>SUM(COUNTIF(XDMTA5ABDEN39,{"",2,3,4,5,6,7,8,9,10,11,12,13,14}&amp;$C252)*{1,2,3,4,5,6,7,8,9,10,11,12,13,14})</f>
        <v>0</v>
      </c>
      <c r="G252" s="80">
        <f>SUM(COUNTIF(TA15DEN61,{"",2,3,4,5,6,7,8,9,10,11,12,13,14}&amp;$C252)*{1,2,3,4,5,6,7,8,9,10,11,12,13,14})</f>
        <v>0</v>
      </c>
      <c r="H252" s="80"/>
      <c r="I252" s="80"/>
      <c r="J252" s="80">
        <f>SUM(COUNTIF(xencot,{"",2,3,4,5,6,7,8,9,10,11,12,13,14}&amp;$C252)*{1,2,3,4,5,6,7,8,9,10,11,12,13,14})</f>
        <v>0</v>
      </c>
      <c r="K252" s="80">
        <f>SUM(COUNTIF(TBAT51NA,{"",2,3,4,5,6,7,8,9,10,11,12,13,14}&amp;$C252)*{1,2,3,4,5,6,7,8,9,10,11,12,13,14})</f>
        <v>0</v>
      </c>
      <c r="L252" s="80"/>
      <c r="M252" s="80">
        <f>SUM(COUNTIF(TBAT218NA,{"",2,3,4,5,6,7,8,9,10,11,12,13,14}&amp;$C252)*{1,2,3,4,5,6,7,8,9,10,11,12,13,14})</f>
        <v>0</v>
      </c>
      <c r="N252" s="80">
        <f>SUM(COUNTIF(TBAT22NA,{"",2,3,4,5,6,7,8,9,10,11,12,13,14}&amp;$C252)*{1,2,3,4,5,6,7,8,9,10,11,12,13,14})</f>
        <v>0</v>
      </c>
      <c r="O252" s="80">
        <f>SUM(COUNTIF(TBAT24NA,{"",2,3,4,5,6,7,8,9,10,11,12,13,14}&amp;$C252)*{1,2,3,4,5,6,7,8,9,10,11,12,13,14})</f>
        <v>0</v>
      </c>
      <c r="P252" s="80">
        <f>SUM(COUNTIF(TBAT9NA,{"",2,3,4,5,6,7,8,9,10,11,12,13,14}&amp;$C252)*{1,2,3,4,5,6,7,8,9,10,11,12,13,14})</f>
        <v>0</v>
      </c>
      <c r="Q252" s="80">
        <f>SUM(COUNTIF(TBAT60NA,{"",2,3,4,5,6,7,8,9,10,11,12,13,14}&amp;$C252)*{1,2,3,4,5,6,7,8,9,10,11,12,13,14})</f>
        <v>0</v>
      </c>
      <c r="R252" s="80">
        <f>SUM(COUNTIF(TBAT164NA,{"",2,3,4,5,6,7,8,9,10,11,12,13,14}&amp;$C252)*{1,2,3,4,5,6,7,8,9,10,11,12,13,14})</f>
        <v>0</v>
      </c>
      <c r="S252" s="80">
        <f>SUM(COUNTIF(TBAT52NA,{"",2,3,4,5,6,7,8,9,10,11,12,13,14}&amp;$C252)*{1,2,3,4,5,6,7,8,9,10,11,12,13,14})</f>
        <v>0</v>
      </c>
      <c r="T252" s="80">
        <f>SUM(COUNTIF(TBAT301NA,{"",2,3,4,5,6,7,8,9,10,11,12,13,14}&amp;$C252)*{1,2,3,4,5,6,7,8,9,10,11,12,13,14})</f>
        <v>0</v>
      </c>
      <c r="U252" s="80">
        <f>SUM(COUNTIF(TBAT46NA,{"",2,3,4,5,6,7,8,9,10,11,12,13,14}&amp;$C252)*{1,2,3,4,5,6,7,8,9,10,11,12,13,14})</f>
        <v>0</v>
      </c>
      <c r="V252" s="80">
        <f>SUM(COUNTIF(TBAT378NA,{"",2,3,4,5,6,7,8,9,10,11,12,13,14}&amp;$C252)*{1,2,3,4,5,6,7,8,9,10,11,12,13,14})</f>
        <v>9</v>
      </c>
      <c r="W252" s="171">
        <f t="shared" si="19"/>
        <v>9</v>
      </c>
      <c r="X252" s="581"/>
    </row>
    <row r="253" spans="1:24">
      <c r="A253" s="168">
        <f>IF(W253=0,"ẩn",MAX($A$5:$A252)+1)</f>
        <v>51</v>
      </c>
      <c r="B253" s="175" t="s">
        <v>2534</v>
      </c>
      <c r="C253" s="176" t="s">
        <v>2535</v>
      </c>
      <c r="D253" s="176" t="s">
        <v>0</v>
      </c>
      <c r="E253" s="190">
        <f t="array" ref="E253">SUM(COUNTIF(thaydayTA,{"",2,3,4,5,6,7,8,9,10,11,12,13,14}&amp;$C253)*{1,2,3,4,5,6,7,8,9,10,11,12,13,14})</f>
        <v>2</v>
      </c>
      <c r="F253" s="80">
        <f>SUM(COUNTIF(XDMTA5ABDEN39,{"",2,3,4,5,6,7,8,9,10,11,12,13,14}&amp;$C253)*{1,2,3,4,5,6,7,8,9,10,11,12,13,14})</f>
        <v>0</v>
      </c>
      <c r="G253" s="190">
        <f>SUM(COUNTIF(TA15DEN61,{"",2,3,4,5,6,7,8,9,10,11,12,13,14}&amp;$C253)*{1,2,3,4,5,6,7,8,9,10,11,12,13,14})</f>
        <v>0</v>
      </c>
      <c r="H253" s="190">
        <f>SUM(COUNTIF(thuhoiTA,{"",2,3,4,5,6,7,8,9,10,11,12,13,14}&amp;$C253)*{1,2,3,4,5,6,7,8,9,10,11,12,13,14})</f>
        <v>8</v>
      </c>
      <c r="I253" s="190"/>
      <c r="J253" s="190">
        <f>SUM(COUNTIF(xencot,{"",2,3,4,5,6,7,8,9,10,11,12,13,14}&amp;$C253)*{1,2,3,4,5,6,7,8,9,10,11,12,13,14})</f>
        <v>0</v>
      </c>
      <c r="K253" s="190">
        <f>SUM(COUNTIF(TBAT51NA,{"",2,3,4,5,6,7,8,9,10,11,12,13,14}&amp;$C253)*{1,2,3,4,5,6,7,8,9,10,11,12,13,14})</f>
        <v>0</v>
      </c>
      <c r="L253" s="190"/>
      <c r="M253" s="190">
        <f>SUM(COUNTIF(TBAT218NA,{"",2,3,4,5,6,7,8,9,10,11,12,13,14}&amp;$C253)*{1,2,3,4,5,6,7,8,9,10,11,12,13,14})</f>
        <v>0</v>
      </c>
      <c r="N253" s="190">
        <f>SUM(COUNTIF(TBAT22NA,{"",2,3,4,5,6,7,8,9,10,11,12,13,14}&amp;$C253)*{1,2,3,4,5,6,7,8,9,10,11,12,13,14})</f>
        <v>0</v>
      </c>
      <c r="O253" s="190">
        <f>SUM(COUNTIF(TBAT24NA,{"",2,3,4,5,6,7,8,9,10,11,12,13,14}&amp;$C253)*{1,2,3,4,5,6,7,8,9,10,11,12,13,14})</f>
        <v>0</v>
      </c>
      <c r="P253" s="190">
        <f>SUM(COUNTIF(TBAT9NA,{"",2,3,4,5,6,7,8,9,10,11,12,13,14}&amp;$C253)*{1,2,3,4,5,6,7,8,9,10,11,12,13,14})</f>
        <v>0</v>
      </c>
      <c r="Q253" s="190">
        <f>SUM(COUNTIF(TBAT60NA,{"",2,3,4,5,6,7,8,9,10,11,12,13,14}&amp;$C253)*{1,2,3,4,5,6,7,8,9,10,11,12,13,14})</f>
        <v>0</v>
      </c>
      <c r="R253" s="190">
        <f>SUM(COUNTIF(TBAT164NA,{"",2,3,4,5,6,7,8,9,10,11,12,13,14}&amp;$C253)*{1,2,3,4,5,6,7,8,9,10,11,12,13,14})</f>
        <v>0</v>
      </c>
      <c r="S253" s="190">
        <f>SUM(COUNTIF(TBAT52NA,{"",2,3,4,5,6,7,8,9,10,11,12,13,14}&amp;$C253)*{1,2,3,4,5,6,7,8,9,10,11,12,13,14})</f>
        <v>0</v>
      </c>
      <c r="T253" s="190">
        <f>SUM(COUNTIF(TBAT301NA,{"",2,3,4,5,6,7,8,9,10,11,12,13,14}&amp;$C253)*{1,2,3,4,5,6,7,8,9,10,11,12,13,14})</f>
        <v>0</v>
      </c>
      <c r="U253" s="190">
        <f>SUM(COUNTIF(TBAT46NA,{"",2,3,4,5,6,7,8,9,10,11,12,13,14}&amp;$C253)*{1,2,3,4,5,6,7,8,9,10,11,12,13,14})</f>
        <v>0</v>
      </c>
      <c r="V253" s="190">
        <f>SUM(COUNTIF(TBAT378NA,{"",2,3,4,5,6,7,8,9,10,11,12,13,14}&amp;$C253)*{1,2,3,4,5,6,7,8,9,10,11,12,13,14})</f>
        <v>0</v>
      </c>
      <c r="W253" s="171">
        <f t="shared" si="19"/>
        <v>10</v>
      </c>
      <c r="X253" s="581"/>
    </row>
    <row r="254" spans="1:24" hidden="1">
      <c r="A254" s="168" t="str">
        <f>IF(W254=0,"ẩn",MAX($A$5:$A253)+1)</f>
        <v>ẩn</v>
      </c>
      <c r="B254" s="175" t="s">
        <v>622</v>
      </c>
      <c r="C254" s="176" t="s">
        <v>623</v>
      </c>
      <c r="D254" s="176" t="s">
        <v>0</v>
      </c>
      <c r="E254" s="190">
        <f t="array" ref="E254">SUM(COUNTIF(thaydayTA,{"",2,3,4,5,6,7,8,9,10,11,12,13,14}&amp;$C254)*{1,2,3,4,5,6,7,8,9,10,11,12,13,14})</f>
        <v>0</v>
      </c>
      <c r="F254" s="80">
        <f>SUM(COUNTIF(XDMTA5ABDEN39,{"",2,3,4,5,6,7,8,9,10,11,12,13,14}&amp;$C254)*{1,2,3,4,5,6,7,8,9,10,11,12,13,14})</f>
        <v>0</v>
      </c>
      <c r="G254" s="190">
        <f>SUM(COUNTIF(TA15DEN61,{"",2,3,4,5,6,7,8,9,10,11,12,13,14}&amp;$C254)*{1,2,3,4,5,6,7,8,9,10,11,12,13,14})</f>
        <v>0</v>
      </c>
      <c r="H254" s="190"/>
      <c r="I254" s="190"/>
      <c r="J254" s="190">
        <f>SUM(COUNTIF(xencot,{"",2,3,4,5,6,7,8,9,10,11,12,13,14}&amp;$C254)*{1,2,3,4,5,6,7,8,9,10,11,12,13,14})</f>
        <v>0</v>
      </c>
      <c r="K254" s="190">
        <f>SUM(COUNTIF(TBAT51NA,{"",2,3,4,5,6,7,8,9,10,11,12,13,14}&amp;$C254)*{1,2,3,4,5,6,7,8,9,10,11,12,13,14})</f>
        <v>0</v>
      </c>
      <c r="L254" s="190"/>
      <c r="M254" s="190">
        <f>SUM(COUNTIF(TBAT218NA,{"",2,3,4,5,6,7,8,9,10,11,12,13,14}&amp;$C254)*{1,2,3,4,5,6,7,8,9,10,11,12,13,14})</f>
        <v>0</v>
      </c>
      <c r="N254" s="190">
        <f>SUM(COUNTIF(TBAT22NA,{"",2,3,4,5,6,7,8,9,10,11,12,13,14}&amp;$C254)*{1,2,3,4,5,6,7,8,9,10,11,12,13,14})</f>
        <v>0</v>
      </c>
      <c r="O254" s="190">
        <f>SUM(COUNTIF(TBAT24NA,{"",2,3,4,5,6,7,8,9,10,11,12,13,14}&amp;$C254)*{1,2,3,4,5,6,7,8,9,10,11,12,13,14})</f>
        <v>0</v>
      </c>
      <c r="P254" s="190">
        <f>SUM(COUNTIF(TBAT9NA,{"",2,3,4,5,6,7,8,9,10,11,12,13,14}&amp;$C254)*{1,2,3,4,5,6,7,8,9,10,11,12,13,14})</f>
        <v>0</v>
      </c>
      <c r="Q254" s="190">
        <f>SUM(COUNTIF(TBAT60NA,{"",2,3,4,5,6,7,8,9,10,11,12,13,14}&amp;$C254)*{1,2,3,4,5,6,7,8,9,10,11,12,13,14})</f>
        <v>0</v>
      </c>
      <c r="R254" s="190">
        <f>SUM(COUNTIF(TBAT164NA,{"",2,3,4,5,6,7,8,9,10,11,12,13,14}&amp;$C254)*{1,2,3,4,5,6,7,8,9,10,11,12,13,14})</f>
        <v>0</v>
      </c>
      <c r="S254" s="190">
        <f>SUM(COUNTIF(TBAT52NA,{"",2,3,4,5,6,7,8,9,10,11,12,13,14}&amp;$C254)*{1,2,3,4,5,6,7,8,9,10,11,12,13,14})</f>
        <v>0</v>
      </c>
      <c r="T254" s="190">
        <f>SUM(COUNTIF(TBAT301NA,{"",2,3,4,5,6,7,8,9,10,11,12,13,14}&amp;$C254)*{1,2,3,4,5,6,7,8,9,10,11,12,13,14})</f>
        <v>0</v>
      </c>
      <c r="U254" s="190">
        <f>SUM(COUNTIF(TBAT46NA,{"",2,3,4,5,6,7,8,9,10,11,12,13,14}&amp;$C254)*{1,2,3,4,5,6,7,8,9,10,11,12,13,14})</f>
        <v>0</v>
      </c>
      <c r="V254" s="190">
        <f>SUM(COUNTIF(TBAT378NA,{"",2,3,4,5,6,7,8,9,10,11,12,13,14}&amp;$C254)*{1,2,3,4,5,6,7,8,9,10,11,12,13,14})</f>
        <v>0</v>
      </c>
      <c r="W254" s="225">
        <f t="shared" si="19"/>
        <v>0</v>
      </c>
      <c r="X254" s="176"/>
    </row>
    <row r="255" spans="1:24" hidden="1">
      <c r="A255" s="168" t="str">
        <f>IF(W255=0,"ẩn",MAX($A$5:$A254)+1)</f>
        <v>ẩn</v>
      </c>
      <c r="B255" s="175" t="s">
        <v>624</v>
      </c>
      <c r="C255" s="176" t="s">
        <v>625</v>
      </c>
      <c r="D255" s="176" t="s">
        <v>0</v>
      </c>
      <c r="E255" s="190">
        <f t="array" ref="E255">SUM(COUNTIF(thaydayTA,{"",2,3,4,5,6,7,8,9,10,11,12,13,14}&amp;$C255)*{1,2,3,4,5,6,7,8,9,10,11,12,13,14})</f>
        <v>0</v>
      </c>
      <c r="F255" s="80">
        <f>SUM(COUNTIF(XDMTA5ABDEN39,{"",2,3,4,5,6,7,8,9,10,11,12,13,14}&amp;$C255)*{1,2,3,4,5,6,7,8,9,10,11,12,13,14})</f>
        <v>0</v>
      </c>
      <c r="G255" s="190">
        <f>SUM(COUNTIF(TA15DEN61,{"",2,3,4,5,6,7,8,9,10,11,12,13,14}&amp;$C255)*{1,2,3,4,5,6,7,8,9,10,11,12,13,14})</f>
        <v>0</v>
      </c>
      <c r="H255" s="190"/>
      <c r="I255" s="190"/>
      <c r="J255" s="190">
        <f>SUM(COUNTIF(xencot,{"",2,3,4,5,6,7,8,9,10,11,12,13,14}&amp;$C255)*{1,2,3,4,5,6,7,8,9,10,11,12,13,14})</f>
        <v>0</v>
      </c>
      <c r="K255" s="190">
        <f>SUM(COUNTIF(TBAT51NA,{"",2,3,4,5,6,7,8,9,10,11,12,13,14}&amp;$C255)*{1,2,3,4,5,6,7,8,9,10,11,12,13,14})</f>
        <v>0</v>
      </c>
      <c r="L255" s="190"/>
      <c r="M255" s="190">
        <f>SUM(COUNTIF(TBAT218NA,{"",2,3,4,5,6,7,8,9,10,11,12,13,14}&amp;$C255)*{1,2,3,4,5,6,7,8,9,10,11,12,13,14})</f>
        <v>0</v>
      </c>
      <c r="N255" s="190">
        <f>SUM(COUNTIF(TBAT22NA,{"",2,3,4,5,6,7,8,9,10,11,12,13,14}&amp;$C255)*{1,2,3,4,5,6,7,8,9,10,11,12,13,14})</f>
        <v>0</v>
      </c>
      <c r="O255" s="190">
        <f>SUM(COUNTIF(TBAT24NA,{"",2,3,4,5,6,7,8,9,10,11,12,13,14}&amp;$C255)*{1,2,3,4,5,6,7,8,9,10,11,12,13,14})</f>
        <v>0</v>
      </c>
      <c r="P255" s="190">
        <f>SUM(COUNTIF(TBAT9NA,{"",2,3,4,5,6,7,8,9,10,11,12,13,14}&amp;$C255)*{1,2,3,4,5,6,7,8,9,10,11,12,13,14})</f>
        <v>0</v>
      </c>
      <c r="Q255" s="190">
        <f>SUM(COUNTIF(TBAT60NA,{"",2,3,4,5,6,7,8,9,10,11,12,13,14}&amp;$C255)*{1,2,3,4,5,6,7,8,9,10,11,12,13,14})</f>
        <v>0</v>
      </c>
      <c r="R255" s="190">
        <f>SUM(COUNTIF(TBAT164NA,{"",2,3,4,5,6,7,8,9,10,11,12,13,14}&amp;$C255)*{1,2,3,4,5,6,7,8,9,10,11,12,13,14})</f>
        <v>0</v>
      </c>
      <c r="S255" s="190">
        <f>SUM(COUNTIF(TBAT52NA,{"",2,3,4,5,6,7,8,9,10,11,12,13,14}&amp;$C255)*{1,2,3,4,5,6,7,8,9,10,11,12,13,14})</f>
        <v>0</v>
      </c>
      <c r="T255" s="190">
        <f>SUM(COUNTIF(TBAT301NA,{"",2,3,4,5,6,7,8,9,10,11,12,13,14}&amp;$C255)*{1,2,3,4,5,6,7,8,9,10,11,12,13,14})</f>
        <v>0</v>
      </c>
      <c r="U255" s="190">
        <f>SUM(COUNTIF(TBAT46NA,{"",2,3,4,5,6,7,8,9,10,11,12,13,14}&amp;$C255)*{1,2,3,4,5,6,7,8,9,10,11,12,13,14})</f>
        <v>0</v>
      </c>
      <c r="V255" s="190">
        <f>SUM(COUNTIF(TBAT378NA,{"",2,3,4,5,6,7,8,9,10,11,12,13,14}&amp;$C255)*{1,2,3,4,5,6,7,8,9,10,11,12,13,14})</f>
        <v>0</v>
      </c>
      <c r="W255" s="225">
        <f t="shared" si="19"/>
        <v>0</v>
      </c>
      <c r="X255" s="176"/>
    </row>
    <row r="256" spans="1:24" hidden="1">
      <c r="A256" s="168" t="str">
        <f>IF(W256=0,"ẩn",MAX($A$5:$A255)+1)</f>
        <v>ẩn</v>
      </c>
      <c r="B256" s="175" t="s">
        <v>626</v>
      </c>
      <c r="C256" s="181" t="s">
        <v>627</v>
      </c>
      <c r="D256" s="181" t="s">
        <v>65</v>
      </c>
      <c r="E256" s="190">
        <f t="array" ref="E256">SUM(COUNTIF(thaydayTA,{"",2,3,4,5,6,7,8,9,10,11,12,13,14}&amp;$C256)*{1,2,3,4,5,6,7,8,9,10,11,12,13,14})</f>
        <v>0</v>
      </c>
      <c r="F256" s="80">
        <f>SUM(COUNTIF(XDMTA5ABDEN39,{"",2,3,4,5,6,7,8,9,10,11,12,13,14}&amp;$C256)*{1,2,3,4,5,6,7,8,9,10,11,12,13,14})</f>
        <v>0</v>
      </c>
      <c r="G256" s="190">
        <f>SUM(COUNTIF(TA15DEN61,{"",2,3,4,5,6,7,8,9,10,11,12,13,14}&amp;$C256)*{1,2,3,4,5,6,7,8,9,10,11,12,13,14})</f>
        <v>0</v>
      </c>
      <c r="H256" s="190"/>
      <c r="I256" s="190"/>
      <c r="J256" s="190">
        <f>SUM(COUNTIF(xencot,{"",2,3,4,5,6,7,8,9,10,11,12,13,14}&amp;$C256)*{1,2,3,4,5,6,7,8,9,10,11,12,13,14})</f>
        <v>0</v>
      </c>
      <c r="K256" s="190">
        <f>SUM(COUNTIF(TBAT51NA,{"",2,3,4,5,6,7,8,9,10,11,12,13,14}&amp;$C256)*{1,2,3,4,5,6,7,8,9,10,11,12,13,14})</f>
        <v>0</v>
      </c>
      <c r="L256" s="190"/>
      <c r="M256" s="190">
        <f>SUM(COUNTIF(TBAT218NA,{"",2,3,4,5,6,7,8,9,10,11,12,13,14}&amp;$C256)*{1,2,3,4,5,6,7,8,9,10,11,12,13,14})</f>
        <v>0</v>
      </c>
      <c r="N256" s="190">
        <f>SUM(COUNTIF(TBAT22NA,{"",2,3,4,5,6,7,8,9,10,11,12,13,14}&amp;$C256)*{1,2,3,4,5,6,7,8,9,10,11,12,13,14})</f>
        <v>0</v>
      </c>
      <c r="O256" s="190">
        <f>SUM(COUNTIF(TBAT24NA,{"",2,3,4,5,6,7,8,9,10,11,12,13,14}&amp;$C256)*{1,2,3,4,5,6,7,8,9,10,11,12,13,14})</f>
        <v>0</v>
      </c>
      <c r="P256" s="190">
        <f>SUM(COUNTIF(TBAT9NA,{"",2,3,4,5,6,7,8,9,10,11,12,13,14}&amp;$C256)*{1,2,3,4,5,6,7,8,9,10,11,12,13,14})</f>
        <v>0</v>
      </c>
      <c r="Q256" s="190">
        <f>SUM(COUNTIF(TBAT60NA,{"",2,3,4,5,6,7,8,9,10,11,12,13,14}&amp;$C256)*{1,2,3,4,5,6,7,8,9,10,11,12,13,14})</f>
        <v>0</v>
      </c>
      <c r="R256" s="190">
        <f>SUM(COUNTIF(TBAT164NA,{"",2,3,4,5,6,7,8,9,10,11,12,13,14}&amp;$C256)*{1,2,3,4,5,6,7,8,9,10,11,12,13,14})</f>
        <v>0</v>
      </c>
      <c r="S256" s="190">
        <f>SUM(COUNTIF(TBAT52NA,{"",2,3,4,5,6,7,8,9,10,11,12,13,14}&amp;$C256)*{1,2,3,4,5,6,7,8,9,10,11,12,13,14})</f>
        <v>0</v>
      </c>
      <c r="T256" s="190">
        <f>SUM(COUNTIF(TBAT301NA,{"",2,3,4,5,6,7,8,9,10,11,12,13,14}&amp;$C256)*{1,2,3,4,5,6,7,8,9,10,11,12,13,14})</f>
        <v>0</v>
      </c>
      <c r="U256" s="190">
        <f>SUM(COUNTIF(TBAT46NA,{"",2,3,4,5,6,7,8,9,10,11,12,13,14}&amp;$C256)*{1,2,3,4,5,6,7,8,9,10,11,12,13,14})</f>
        <v>0</v>
      </c>
      <c r="V256" s="190">
        <f>SUM(COUNTIF(TBAT378NA,{"",2,3,4,5,6,7,8,9,10,11,12,13,14}&amp;$C256)*{1,2,3,4,5,6,7,8,9,10,11,12,13,14})</f>
        <v>0</v>
      </c>
      <c r="W256" s="225">
        <f t="shared" si="19"/>
        <v>0</v>
      </c>
      <c r="X256" s="176"/>
    </row>
    <row r="257" spans="1:24">
      <c r="A257" s="168">
        <f>IF(W257=0,"ẩn",MAX($A$5:$A256)+1)</f>
        <v>52</v>
      </c>
      <c r="B257" s="175" t="s">
        <v>445</v>
      </c>
      <c r="C257" s="181" t="s">
        <v>2480</v>
      </c>
      <c r="D257" s="181" t="s">
        <v>12</v>
      </c>
      <c r="E257" s="80">
        <f t="array" ref="E257">SUM(COUNTIF(thaydayTA,{"",2,3,4,5,6,7,8,9,10,11,12,13,14}&amp;$C257)*{1,2,3,4,5,6,7,8,9,10,11,12,13,14})</f>
        <v>0</v>
      </c>
      <c r="F257" s="80">
        <f>SUM(COUNTIF(XDMTA5ABDEN39,{"",2,3,4,5,6,7,8,9,10,11,12,13,14}&amp;$C257)*{1,2,3,4,5,6,7,8,9,10,11,12,13,14})</f>
        <v>0</v>
      </c>
      <c r="G257" s="80">
        <f>SUM(COUNTIF(TA15DEN61,{"",2,3,4,5,6,7,8,9,10,11,12,13,14}&amp;$C257)*{1,2,3,4,5,6,7,8,9,10,11,12,13,14})</f>
        <v>0</v>
      </c>
      <c r="H257" s="80">
        <f>SUM(COUNTIF(thuhoiTA,{"",2,3,4,5,6,7,8,9,10,11,12,13,14}&amp;$C257)*{1,2,3,4,5,6,7,8,9,10,11,12,13,14})</f>
        <v>6</v>
      </c>
      <c r="I257" s="80"/>
      <c r="J257" s="80">
        <f>SUM(COUNTIF(xencot,{"",2,3,4,5,6,7,8,9,10,11,12,13,14}&amp;$C257)*{1,2,3,4,5,6,7,8,9,10,11,12,13,14})</f>
        <v>0</v>
      </c>
      <c r="K257" s="80">
        <f>SUM(COUNTIF(TBAT51NA,{"",2,3,4,5,6,7,8,9,10,11,12,13,14}&amp;$C257)*{1,2,3,4,5,6,7,8,9,10,11,12,13,14})</f>
        <v>0</v>
      </c>
      <c r="L257" s="80"/>
      <c r="M257" s="80">
        <f>SUM(COUNTIF(TBAT218NA,{"",2,3,4,5,6,7,8,9,10,11,12,13,14}&amp;$C257)*{1,2,3,4,5,6,7,8,9,10,11,12,13,14})</f>
        <v>0</v>
      </c>
      <c r="N257" s="80">
        <f>SUM(COUNTIF(TBAT22NA,{"",2,3,4,5,6,7,8,9,10,11,12,13,14}&amp;$C257)*{1,2,3,4,5,6,7,8,9,10,11,12,13,14})</f>
        <v>0</v>
      </c>
      <c r="O257" s="80">
        <f>SUM(COUNTIF(TBAT24NA,{"",2,3,4,5,6,7,8,9,10,11,12,13,14}&amp;$C257)*{1,2,3,4,5,6,7,8,9,10,11,12,13,14})</f>
        <v>0</v>
      </c>
      <c r="P257" s="80">
        <f>SUM(COUNTIF(TBAT9NA,{"",2,3,4,5,6,7,8,9,10,11,12,13,14}&amp;$C257)*{1,2,3,4,5,6,7,8,9,10,11,12,13,14})</f>
        <v>0</v>
      </c>
      <c r="Q257" s="80">
        <f>SUM(COUNTIF(TBAT60NA,{"",2,3,4,5,6,7,8,9,10,11,12,13,14}&amp;$C257)*{1,2,3,4,5,6,7,8,9,10,11,12,13,14})</f>
        <v>0</v>
      </c>
      <c r="R257" s="80">
        <f>SUM(COUNTIF(TBAT164NA,{"",2,3,4,5,6,7,8,9,10,11,12,13,14}&amp;$C257)*{1,2,3,4,5,6,7,8,9,10,11,12,13,14})</f>
        <v>0</v>
      </c>
      <c r="S257" s="80">
        <f>SUM(COUNTIF(TBAT52NA,{"",2,3,4,5,6,7,8,9,10,11,12,13,14}&amp;$C257)*{1,2,3,4,5,6,7,8,9,10,11,12,13,14})</f>
        <v>0</v>
      </c>
      <c r="T257" s="80">
        <f>SUM(COUNTIF(TBAT301NA,{"",2,3,4,5,6,7,8,9,10,11,12,13,14}&amp;$C257)*{1,2,3,4,5,6,7,8,9,10,11,12,13,14})</f>
        <v>0</v>
      </c>
      <c r="U257" s="80">
        <f>SUM(COUNTIF(TBAT46NA,{"",2,3,4,5,6,7,8,9,10,11,12,13,14}&amp;$C257)*{1,2,3,4,5,6,7,8,9,10,11,12,13,14})</f>
        <v>0</v>
      </c>
      <c r="V257" s="80">
        <f>SUM(COUNTIF(TBAT378NA,{"",2,3,4,5,6,7,8,9,10,11,12,13,14}&amp;$C257)*{1,2,3,4,5,6,7,8,9,10,11,12,13,14})</f>
        <v>0</v>
      </c>
      <c r="W257" s="171">
        <f t="shared" si="19"/>
        <v>6</v>
      </c>
      <c r="X257" s="581"/>
    </row>
    <row r="258" spans="1:24" hidden="1">
      <c r="A258" s="168" t="str">
        <f>IF(W258=0,"ẩn",MAX($A$5:$A257)+1)</f>
        <v>ẩn</v>
      </c>
      <c r="B258" s="175" t="s">
        <v>629</v>
      </c>
      <c r="C258" s="181" t="s">
        <v>630</v>
      </c>
      <c r="D258" s="181" t="s">
        <v>12</v>
      </c>
      <c r="E258" s="190">
        <f t="array" ref="E258">SUM(COUNTIF(thaydayTA,{"",2,3,4,5,6,7,8,9,10,11,12,13,14}&amp;$C258)*{1,2,3,4,5,6,7,8,9,10,11,12,13,14})</f>
        <v>0</v>
      </c>
      <c r="F258" s="80">
        <f>SUM(COUNTIF(XDMTA5ABDEN39,{"",2,3,4,5,6,7,8,9,10,11,12,13,14}&amp;$C258)*{1,2,3,4,5,6,7,8,9,10,11,12,13,14})</f>
        <v>0</v>
      </c>
      <c r="G258" s="190">
        <f>SUM(COUNTIF(TA15DEN61,{"",2,3,4,5,6,7,8,9,10,11,12,13,14}&amp;$C258)*{1,2,3,4,5,6,7,8,9,10,11,12,13,14})</f>
        <v>0</v>
      </c>
      <c r="H258" s="190"/>
      <c r="I258" s="190"/>
      <c r="J258" s="190">
        <f>SUM(COUNTIF(xencot,{"",2,3,4,5,6,7,8,9,10,11,12,13,14}&amp;$C258)*{1,2,3,4,5,6,7,8,9,10,11,12,13,14})</f>
        <v>0</v>
      </c>
      <c r="K258" s="190">
        <f>SUM(COUNTIF(TBAT51NA,{"",2,3,4,5,6,7,8,9,10,11,12,13,14}&amp;$C258)*{1,2,3,4,5,6,7,8,9,10,11,12,13,14})</f>
        <v>0</v>
      </c>
      <c r="L258" s="190"/>
      <c r="M258" s="190">
        <f>SUM(COUNTIF(TBAT218NA,{"",2,3,4,5,6,7,8,9,10,11,12,13,14}&amp;$C258)*{1,2,3,4,5,6,7,8,9,10,11,12,13,14})</f>
        <v>0</v>
      </c>
      <c r="N258" s="190">
        <f>SUM(COUNTIF(TBAT22NA,{"",2,3,4,5,6,7,8,9,10,11,12,13,14}&amp;$C258)*{1,2,3,4,5,6,7,8,9,10,11,12,13,14})</f>
        <v>0</v>
      </c>
      <c r="O258" s="190">
        <f>SUM(COUNTIF(TBAT24NA,{"",2,3,4,5,6,7,8,9,10,11,12,13,14}&amp;$C258)*{1,2,3,4,5,6,7,8,9,10,11,12,13,14})</f>
        <v>0</v>
      </c>
      <c r="P258" s="190">
        <f>SUM(COUNTIF(TBAT9NA,{"",2,3,4,5,6,7,8,9,10,11,12,13,14}&amp;$C258)*{1,2,3,4,5,6,7,8,9,10,11,12,13,14})</f>
        <v>0</v>
      </c>
      <c r="Q258" s="190">
        <f>SUM(COUNTIF(TBAT60NA,{"",2,3,4,5,6,7,8,9,10,11,12,13,14}&amp;$C258)*{1,2,3,4,5,6,7,8,9,10,11,12,13,14})</f>
        <v>0</v>
      </c>
      <c r="R258" s="190">
        <f>SUM(COUNTIF(TBAT164NA,{"",2,3,4,5,6,7,8,9,10,11,12,13,14}&amp;$C258)*{1,2,3,4,5,6,7,8,9,10,11,12,13,14})</f>
        <v>0</v>
      </c>
      <c r="S258" s="190">
        <f>SUM(COUNTIF(TBAT52NA,{"",2,3,4,5,6,7,8,9,10,11,12,13,14}&amp;$C258)*{1,2,3,4,5,6,7,8,9,10,11,12,13,14})</f>
        <v>0</v>
      </c>
      <c r="T258" s="190">
        <f>SUM(COUNTIF(TBAT301NA,{"",2,3,4,5,6,7,8,9,10,11,12,13,14}&amp;$C258)*{1,2,3,4,5,6,7,8,9,10,11,12,13,14})</f>
        <v>0</v>
      </c>
      <c r="U258" s="190">
        <f>SUM(COUNTIF(TBAT46NA,{"",2,3,4,5,6,7,8,9,10,11,12,13,14}&amp;$C258)*{1,2,3,4,5,6,7,8,9,10,11,12,13,14})</f>
        <v>0</v>
      </c>
      <c r="V258" s="190">
        <f>SUM(COUNTIF(TBAT378NA,{"",2,3,4,5,6,7,8,9,10,11,12,13,14}&amp;$C258)*{1,2,3,4,5,6,7,8,9,10,11,12,13,14})</f>
        <v>0</v>
      </c>
      <c r="W258" s="225">
        <f t="shared" si="19"/>
        <v>0</v>
      </c>
      <c r="X258" s="176"/>
    </row>
    <row r="259" spans="1:24">
      <c r="A259" s="168">
        <f>IF(W259=0,"ẩn",MAX($A$5:$A258)+1)</f>
        <v>53</v>
      </c>
      <c r="B259" s="175" t="s">
        <v>463</v>
      </c>
      <c r="C259" s="181" t="s">
        <v>2478</v>
      </c>
      <c r="D259" s="181" t="s">
        <v>12</v>
      </c>
      <c r="E259" s="80">
        <f t="array" ref="E259">SUM(COUNTIF(thaydayTA,{"",2,3,4,5,6,7,8,9,10,11,12,13,14}&amp;$C259)*{1,2,3,4,5,6,7,8,9,10,11,12,13,14})</f>
        <v>0</v>
      </c>
      <c r="F259" s="80">
        <f>SUM(COUNTIF(XDMTA5ABDEN39,{"",2,3,4,5,6,7,8,9,10,11,12,13,14}&amp;$C259)*{1,2,3,4,5,6,7,8,9,10,11,12,13,14})</f>
        <v>0</v>
      </c>
      <c r="G259" s="80">
        <f>SUM(COUNTIF(TA15DEN61,{"",2,3,4,5,6,7,8,9,10,11,12,13,14}&amp;$C259)*{1,2,3,4,5,6,7,8,9,10,11,12,13,14})</f>
        <v>0</v>
      </c>
      <c r="H259" s="80">
        <f>SUM(COUNTIF(thuhoiTA,{"",2,3,4,5,6,7,8,9,10,11,12,13,14}&amp;$C259)*{1,2,3,4,5,6,7,8,9,10,11,12,13,14})</f>
        <v>1</v>
      </c>
      <c r="I259" s="80"/>
      <c r="J259" s="80">
        <f>SUM(COUNTIF(xencot,{"",2,3,4,5,6,7,8,9,10,11,12,13,14}&amp;$C259)*{1,2,3,4,5,6,7,8,9,10,11,12,13,14})</f>
        <v>0</v>
      </c>
      <c r="K259" s="80">
        <f>SUM(COUNTIF(TBAT51NA,{"",2,3,4,5,6,7,8,9,10,11,12,13,14}&amp;$C259)*{1,2,3,4,5,6,7,8,9,10,11,12,13,14})</f>
        <v>0</v>
      </c>
      <c r="L259" s="80"/>
      <c r="M259" s="80">
        <f>SUM(COUNTIF(TBAT218NA,{"",2,3,4,5,6,7,8,9,10,11,12,13,14}&amp;$C259)*{1,2,3,4,5,6,7,8,9,10,11,12,13,14})</f>
        <v>0</v>
      </c>
      <c r="N259" s="80">
        <f>SUM(COUNTIF(TBAT22NA,{"",2,3,4,5,6,7,8,9,10,11,12,13,14}&amp;$C259)*{1,2,3,4,5,6,7,8,9,10,11,12,13,14})</f>
        <v>0</v>
      </c>
      <c r="O259" s="80">
        <f>SUM(COUNTIF(TBAT24NA,{"",2,3,4,5,6,7,8,9,10,11,12,13,14}&amp;$C259)*{1,2,3,4,5,6,7,8,9,10,11,12,13,14})</f>
        <v>0</v>
      </c>
      <c r="P259" s="80">
        <f>SUM(COUNTIF(TBAT9NA,{"",2,3,4,5,6,7,8,9,10,11,12,13,14}&amp;$C259)*{1,2,3,4,5,6,7,8,9,10,11,12,13,14})</f>
        <v>0</v>
      </c>
      <c r="Q259" s="80">
        <f>SUM(COUNTIF(TBAT60NA,{"",2,3,4,5,6,7,8,9,10,11,12,13,14}&amp;$C259)*{1,2,3,4,5,6,7,8,9,10,11,12,13,14})</f>
        <v>0</v>
      </c>
      <c r="R259" s="80">
        <f>SUM(COUNTIF(TBAT164NA,{"",2,3,4,5,6,7,8,9,10,11,12,13,14}&amp;$C259)*{1,2,3,4,5,6,7,8,9,10,11,12,13,14})</f>
        <v>0</v>
      </c>
      <c r="S259" s="80">
        <f>SUM(COUNTIF(TBAT52NA,{"",2,3,4,5,6,7,8,9,10,11,12,13,14}&amp;$C259)*{1,2,3,4,5,6,7,8,9,10,11,12,13,14})</f>
        <v>0</v>
      </c>
      <c r="T259" s="80">
        <f>SUM(COUNTIF(TBAT301NA,{"",2,3,4,5,6,7,8,9,10,11,12,13,14}&amp;$C259)*{1,2,3,4,5,6,7,8,9,10,11,12,13,14})</f>
        <v>0</v>
      </c>
      <c r="U259" s="80">
        <f>SUM(COUNTIF(TBAT46NA,{"",2,3,4,5,6,7,8,9,10,11,12,13,14}&amp;$C259)*{1,2,3,4,5,6,7,8,9,10,11,12,13,14})</f>
        <v>0</v>
      </c>
      <c r="V259" s="80">
        <f>SUM(COUNTIF(TBAT378NA,{"",2,3,4,5,6,7,8,9,10,11,12,13,14}&amp;$C259)*{1,2,3,4,5,6,7,8,9,10,11,12,13,14})</f>
        <v>0</v>
      </c>
      <c r="W259" s="171">
        <f t="shared" si="19"/>
        <v>1</v>
      </c>
      <c r="X259" s="581"/>
    </row>
    <row r="260" spans="1:24" hidden="1">
      <c r="A260" s="168" t="str">
        <f>IF(W260=0,"ẩn",MAX($A$5:$A259)+1)</f>
        <v>ẩn</v>
      </c>
      <c r="B260" s="175" t="s">
        <v>631</v>
      </c>
      <c r="C260" s="181" t="s">
        <v>632</v>
      </c>
      <c r="D260" s="181" t="s">
        <v>12</v>
      </c>
      <c r="E260" s="190">
        <f t="array" ref="E260">SUM(COUNTIF(thaydayTA,{"",2,3,4,5,6,7,8,9,10,11,12,13,14}&amp;$C260)*{1,2,3,4,5,6,7,8,9,10,11,12,13,14})</f>
        <v>0</v>
      </c>
      <c r="F260" s="80">
        <f>SUM(COUNTIF(XDMTA5ABDEN39,{"",2,3,4,5,6,7,8,9,10,11,12,13,14}&amp;$C260)*{1,2,3,4,5,6,7,8,9,10,11,12,13,14})</f>
        <v>0</v>
      </c>
      <c r="G260" s="190">
        <f>SUM(COUNTIF(TA15DEN61,{"",2,3,4,5,6,7,8,9,10,11,12,13,14}&amp;$C260)*{1,2,3,4,5,6,7,8,9,10,11,12,13,14})</f>
        <v>0</v>
      </c>
      <c r="H260" s="190"/>
      <c r="I260" s="190"/>
      <c r="J260" s="190">
        <f>SUM(COUNTIF(xencot,{"",2,3,4,5,6,7,8,9,10,11,12,13,14}&amp;$C260)*{1,2,3,4,5,6,7,8,9,10,11,12,13,14})</f>
        <v>0</v>
      </c>
      <c r="K260" s="190">
        <f>SUM(COUNTIF(TBAT51NA,{"",2,3,4,5,6,7,8,9,10,11,12,13,14}&amp;$C260)*{1,2,3,4,5,6,7,8,9,10,11,12,13,14})</f>
        <v>0</v>
      </c>
      <c r="L260" s="190"/>
      <c r="M260" s="190">
        <f>SUM(COUNTIF(TBAT218NA,{"",2,3,4,5,6,7,8,9,10,11,12,13,14}&amp;$C260)*{1,2,3,4,5,6,7,8,9,10,11,12,13,14})</f>
        <v>0</v>
      </c>
      <c r="N260" s="190">
        <f>SUM(COUNTIF(TBAT22NA,{"",2,3,4,5,6,7,8,9,10,11,12,13,14}&amp;$C260)*{1,2,3,4,5,6,7,8,9,10,11,12,13,14})</f>
        <v>0</v>
      </c>
      <c r="O260" s="190">
        <f>SUM(COUNTIF(TBAT24NA,{"",2,3,4,5,6,7,8,9,10,11,12,13,14}&amp;$C260)*{1,2,3,4,5,6,7,8,9,10,11,12,13,14})</f>
        <v>0</v>
      </c>
      <c r="P260" s="190">
        <f>SUM(COUNTIF(TBAT9NA,{"",2,3,4,5,6,7,8,9,10,11,12,13,14}&amp;$C260)*{1,2,3,4,5,6,7,8,9,10,11,12,13,14})</f>
        <v>0</v>
      </c>
      <c r="Q260" s="190">
        <f>SUM(COUNTIF(TBAT60NA,{"",2,3,4,5,6,7,8,9,10,11,12,13,14}&amp;$C260)*{1,2,3,4,5,6,7,8,9,10,11,12,13,14})</f>
        <v>0</v>
      </c>
      <c r="R260" s="190">
        <f>SUM(COUNTIF(TBAT164NA,{"",2,3,4,5,6,7,8,9,10,11,12,13,14}&amp;$C260)*{1,2,3,4,5,6,7,8,9,10,11,12,13,14})</f>
        <v>0</v>
      </c>
      <c r="S260" s="190">
        <f>SUM(COUNTIF(TBAT52NA,{"",2,3,4,5,6,7,8,9,10,11,12,13,14}&amp;$C260)*{1,2,3,4,5,6,7,8,9,10,11,12,13,14})</f>
        <v>0</v>
      </c>
      <c r="T260" s="190">
        <f>SUM(COUNTIF(TBAT301NA,{"",2,3,4,5,6,7,8,9,10,11,12,13,14}&amp;$C260)*{1,2,3,4,5,6,7,8,9,10,11,12,13,14})</f>
        <v>0</v>
      </c>
      <c r="U260" s="190">
        <f>SUM(COUNTIF(TBAT46NA,{"",2,3,4,5,6,7,8,9,10,11,12,13,14}&amp;$C260)*{1,2,3,4,5,6,7,8,9,10,11,12,13,14})</f>
        <v>0</v>
      </c>
      <c r="V260" s="190">
        <f>SUM(COUNTIF(TBAT378NA,{"",2,3,4,5,6,7,8,9,10,11,12,13,14}&amp;$C260)*{1,2,3,4,5,6,7,8,9,10,11,12,13,14})</f>
        <v>0</v>
      </c>
      <c r="W260" s="225">
        <f t="shared" si="19"/>
        <v>0</v>
      </c>
      <c r="X260" s="176"/>
    </row>
    <row r="261" spans="1:24" hidden="1">
      <c r="A261" s="168" t="str">
        <f>IF(W261=0,"ẩn",MAX($A$5:$A260)+1)</f>
        <v>ẩn</v>
      </c>
      <c r="B261" s="175" t="s">
        <v>633</v>
      </c>
      <c r="C261" s="181" t="s">
        <v>634</v>
      </c>
      <c r="D261" s="181" t="s">
        <v>12</v>
      </c>
      <c r="E261" s="190">
        <f t="array" ref="E261">SUM(COUNTIF(thaydayTA,{"",2,3,4,5,6,7,8,9,10,11,12,13,14}&amp;$C261)*{1,2,3,4,5,6,7,8,9,10,11,12,13,14})</f>
        <v>0</v>
      </c>
      <c r="F261" s="80">
        <f>SUM(COUNTIF(XDMTA5ABDEN39,{"",2,3,4,5,6,7,8,9,10,11,12,13,14}&amp;$C261)*{1,2,3,4,5,6,7,8,9,10,11,12,13,14})</f>
        <v>0</v>
      </c>
      <c r="G261" s="190">
        <f>SUM(COUNTIF(TA15DEN61,{"",2,3,4,5,6,7,8,9,10,11,12,13,14}&amp;$C261)*{1,2,3,4,5,6,7,8,9,10,11,12,13,14})</f>
        <v>0</v>
      </c>
      <c r="H261" s="190"/>
      <c r="I261" s="190"/>
      <c r="J261" s="190">
        <f>SUM(COUNTIF(xencot,{"",2,3,4,5,6,7,8,9,10,11,12,13,14}&amp;$C261)*{1,2,3,4,5,6,7,8,9,10,11,12,13,14})</f>
        <v>0</v>
      </c>
      <c r="K261" s="190">
        <f>SUM(COUNTIF(TBAT51NA,{"",2,3,4,5,6,7,8,9,10,11,12,13,14}&amp;$C261)*{1,2,3,4,5,6,7,8,9,10,11,12,13,14})</f>
        <v>0</v>
      </c>
      <c r="L261" s="190"/>
      <c r="M261" s="190">
        <f>SUM(COUNTIF(TBAT218NA,{"",2,3,4,5,6,7,8,9,10,11,12,13,14}&amp;$C261)*{1,2,3,4,5,6,7,8,9,10,11,12,13,14})</f>
        <v>0</v>
      </c>
      <c r="N261" s="190">
        <f>SUM(COUNTIF(TBAT22NA,{"",2,3,4,5,6,7,8,9,10,11,12,13,14}&amp;$C261)*{1,2,3,4,5,6,7,8,9,10,11,12,13,14})</f>
        <v>0</v>
      </c>
      <c r="O261" s="190">
        <f>SUM(COUNTIF(TBAT24NA,{"",2,3,4,5,6,7,8,9,10,11,12,13,14}&amp;$C261)*{1,2,3,4,5,6,7,8,9,10,11,12,13,14})</f>
        <v>0</v>
      </c>
      <c r="P261" s="190">
        <f>SUM(COUNTIF(TBAT9NA,{"",2,3,4,5,6,7,8,9,10,11,12,13,14}&amp;$C261)*{1,2,3,4,5,6,7,8,9,10,11,12,13,14})</f>
        <v>0</v>
      </c>
      <c r="Q261" s="190">
        <f>SUM(COUNTIF(TBAT60NA,{"",2,3,4,5,6,7,8,9,10,11,12,13,14}&amp;$C261)*{1,2,3,4,5,6,7,8,9,10,11,12,13,14})</f>
        <v>0</v>
      </c>
      <c r="R261" s="190">
        <f>SUM(COUNTIF(TBAT164NA,{"",2,3,4,5,6,7,8,9,10,11,12,13,14}&amp;$C261)*{1,2,3,4,5,6,7,8,9,10,11,12,13,14})</f>
        <v>0</v>
      </c>
      <c r="S261" s="190">
        <f>SUM(COUNTIF(TBAT52NA,{"",2,3,4,5,6,7,8,9,10,11,12,13,14}&amp;$C261)*{1,2,3,4,5,6,7,8,9,10,11,12,13,14})</f>
        <v>0</v>
      </c>
      <c r="T261" s="190">
        <f>SUM(COUNTIF(TBAT301NA,{"",2,3,4,5,6,7,8,9,10,11,12,13,14}&amp;$C261)*{1,2,3,4,5,6,7,8,9,10,11,12,13,14})</f>
        <v>0</v>
      </c>
      <c r="U261" s="190">
        <f>SUM(COUNTIF(TBAT46NA,{"",2,3,4,5,6,7,8,9,10,11,12,13,14}&amp;$C261)*{1,2,3,4,5,6,7,8,9,10,11,12,13,14})</f>
        <v>0</v>
      </c>
      <c r="V261" s="190">
        <f>SUM(COUNTIF(TBAT378NA,{"",2,3,4,5,6,7,8,9,10,11,12,13,14}&amp;$C261)*{1,2,3,4,5,6,7,8,9,10,11,12,13,14})</f>
        <v>0</v>
      </c>
      <c r="W261" s="225">
        <f t="shared" si="19"/>
        <v>0</v>
      </c>
      <c r="X261" s="176"/>
    </row>
    <row r="262" spans="1:24" hidden="1">
      <c r="A262" s="168" t="str">
        <f>IF(W262=0,"ẩn",MAX($A$5:$A261)+1)</f>
        <v>ẩn</v>
      </c>
      <c r="B262" s="175" t="s">
        <v>635</v>
      </c>
      <c r="C262" s="181" t="s">
        <v>636</v>
      </c>
      <c r="D262" s="181" t="s">
        <v>12</v>
      </c>
      <c r="E262" s="190">
        <f t="array" ref="E262">SUM(COUNTIF(thaydayTA,{"",2,3,4,5,6,7,8,9,10,11,12,13,14}&amp;$C262)*{1,2,3,4,5,6,7,8,9,10,11,12,13,14})</f>
        <v>0</v>
      </c>
      <c r="F262" s="80">
        <f>SUM(COUNTIF(XDMTA5ABDEN39,{"",2,3,4,5,6,7,8,9,10,11,12,13,14}&amp;$C262)*{1,2,3,4,5,6,7,8,9,10,11,12,13,14})</f>
        <v>0</v>
      </c>
      <c r="G262" s="190">
        <f>SUM(COUNTIF(TA15DEN61,{"",2,3,4,5,6,7,8,9,10,11,12,13,14}&amp;$C262)*{1,2,3,4,5,6,7,8,9,10,11,12,13,14})</f>
        <v>0</v>
      </c>
      <c r="H262" s="190"/>
      <c r="I262" s="190"/>
      <c r="J262" s="190">
        <f>SUM(COUNTIF(xencot,{"",2,3,4,5,6,7,8,9,10,11,12,13,14}&amp;$C262)*{1,2,3,4,5,6,7,8,9,10,11,12,13,14})</f>
        <v>0</v>
      </c>
      <c r="K262" s="190">
        <f>SUM(COUNTIF(TBAT51NA,{"",2,3,4,5,6,7,8,9,10,11,12,13,14}&amp;$C262)*{1,2,3,4,5,6,7,8,9,10,11,12,13,14})</f>
        <v>0</v>
      </c>
      <c r="L262" s="190"/>
      <c r="M262" s="190">
        <f>SUM(COUNTIF(TBAT218NA,{"",2,3,4,5,6,7,8,9,10,11,12,13,14}&amp;$C262)*{1,2,3,4,5,6,7,8,9,10,11,12,13,14})</f>
        <v>0</v>
      </c>
      <c r="N262" s="190">
        <f>SUM(COUNTIF(TBAT22NA,{"",2,3,4,5,6,7,8,9,10,11,12,13,14}&amp;$C262)*{1,2,3,4,5,6,7,8,9,10,11,12,13,14})</f>
        <v>0</v>
      </c>
      <c r="O262" s="190">
        <f>SUM(COUNTIF(TBAT24NA,{"",2,3,4,5,6,7,8,9,10,11,12,13,14}&amp;$C262)*{1,2,3,4,5,6,7,8,9,10,11,12,13,14})</f>
        <v>0</v>
      </c>
      <c r="P262" s="190">
        <f>SUM(COUNTIF(TBAT9NA,{"",2,3,4,5,6,7,8,9,10,11,12,13,14}&amp;$C262)*{1,2,3,4,5,6,7,8,9,10,11,12,13,14})</f>
        <v>0</v>
      </c>
      <c r="Q262" s="190">
        <f>SUM(COUNTIF(TBAT60NA,{"",2,3,4,5,6,7,8,9,10,11,12,13,14}&amp;$C262)*{1,2,3,4,5,6,7,8,9,10,11,12,13,14})</f>
        <v>0</v>
      </c>
      <c r="R262" s="190">
        <f>SUM(COUNTIF(TBAT164NA,{"",2,3,4,5,6,7,8,9,10,11,12,13,14}&amp;$C262)*{1,2,3,4,5,6,7,8,9,10,11,12,13,14})</f>
        <v>0</v>
      </c>
      <c r="S262" s="190">
        <f>SUM(COUNTIF(TBAT52NA,{"",2,3,4,5,6,7,8,9,10,11,12,13,14}&amp;$C262)*{1,2,3,4,5,6,7,8,9,10,11,12,13,14})</f>
        <v>0</v>
      </c>
      <c r="T262" s="190">
        <f>SUM(COUNTIF(TBAT301NA,{"",2,3,4,5,6,7,8,9,10,11,12,13,14}&amp;$C262)*{1,2,3,4,5,6,7,8,9,10,11,12,13,14})</f>
        <v>0</v>
      </c>
      <c r="U262" s="190">
        <f>SUM(COUNTIF(TBAT46NA,{"",2,3,4,5,6,7,8,9,10,11,12,13,14}&amp;$C262)*{1,2,3,4,5,6,7,8,9,10,11,12,13,14})</f>
        <v>0</v>
      </c>
      <c r="V262" s="190">
        <f>SUM(COUNTIF(TBAT378NA,{"",2,3,4,5,6,7,8,9,10,11,12,13,14}&amp;$C262)*{1,2,3,4,5,6,7,8,9,10,11,12,13,14})</f>
        <v>0</v>
      </c>
      <c r="W262" s="225">
        <f t="shared" si="19"/>
        <v>0</v>
      </c>
      <c r="X262" s="176"/>
    </row>
    <row r="263" spans="1:24" hidden="1">
      <c r="A263" s="168" t="str">
        <f>IF(W263=0,"ẩn",MAX($A$5:$A262)+1)</f>
        <v>ẩn</v>
      </c>
      <c r="B263" s="175" t="s">
        <v>637</v>
      </c>
      <c r="C263" s="181" t="s">
        <v>638</v>
      </c>
      <c r="D263" s="181" t="s">
        <v>12</v>
      </c>
      <c r="E263" s="190">
        <f t="array" ref="E263">SUM(COUNTIF(thaydayTA,{"",2,3,4,5,6,7,8,9,10,11,12,13,14}&amp;$C263)*{1,2,3,4,5,6,7,8,9,10,11,12,13,14})</f>
        <v>0</v>
      </c>
      <c r="F263" s="80">
        <f>SUM(COUNTIF(XDMTA5ABDEN39,{"",2,3,4,5,6,7,8,9,10,11,12,13,14}&amp;$C263)*{1,2,3,4,5,6,7,8,9,10,11,12,13,14})</f>
        <v>0</v>
      </c>
      <c r="G263" s="190">
        <f>SUM(COUNTIF(TA15DEN61,{"",2,3,4,5,6,7,8,9,10,11,12,13,14}&amp;$C263)*{1,2,3,4,5,6,7,8,9,10,11,12,13,14})</f>
        <v>0</v>
      </c>
      <c r="H263" s="190"/>
      <c r="I263" s="190"/>
      <c r="J263" s="190">
        <f>SUM(COUNTIF(xencot,{"",2,3,4,5,6,7,8,9,10,11,12,13,14}&amp;$C263)*{1,2,3,4,5,6,7,8,9,10,11,12,13,14})</f>
        <v>0</v>
      </c>
      <c r="K263" s="190">
        <f>SUM(COUNTIF(TBAT51NA,{"",2,3,4,5,6,7,8,9,10,11,12,13,14}&amp;$C263)*{1,2,3,4,5,6,7,8,9,10,11,12,13,14})</f>
        <v>0</v>
      </c>
      <c r="L263" s="190"/>
      <c r="M263" s="190">
        <f>SUM(COUNTIF(TBAT218NA,{"",2,3,4,5,6,7,8,9,10,11,12,13,14}&amp;$C263)*{1,2,3,4,5,6,7,8,9,10,11,12,13,14})</f>
        <v>0</v>
      </c>
      <c r="N263" s="190">
        <f>SUM(COUNTIF(TBAT22NA,{"",2,3,4,5,6,7,8,9,10,11,12,13,14}&amp;$C263)*{1,2,3,4,5,6,7,8,9,10,11,12,13,14})</f>
        <v>0</v>
      </c>
      <c r="O263" s="190">
        <f>SUM(COUNTIF(TBAT24NA,{"",2,3,4,5,6,7,8,9,10,11,12,13,14}&amp;$C263)*{1,2,3,4,5,6,7,8,9,10,11,12,13,14})</f>
        <v>0</v>
      </c>
      <c r="P263" s="190">
        <f>SUM(COUNTIF(TBAT9NA,{"",2,3,4,5,6,7,8,9,10,11,12,13,14}&amp;$C263)*{1,2,3,4,5,6,7,8,9,10,11,12,13,14})</f>
        <v>0</v>
      </c>
      <c r="Q263" s="190">
        <f>SUM(COUNTIF(TBAT60NA,{"",2,3,4,5,6,7,8,9,10,11,12,13,14}&amp;$C263)*{1,2,3,4,5,6,7,8,9,10,11,12,13,14})</f>
        <v>0</v>
      </c>
      <c r="R263" s="190">
        <f>SUM(COUNTIF(TBAT164NA,{"",2,3,4,5,6,7,8,9,10,11,12,13,14}&amp;$C263)*{1,2,3,4,5,6,7,8,9,10,11,12,13,14})</f>
        <v>0</v>
      </c>
      <c r="S263" s="190">
        <f>SUM(COUNTIF(TBAT52NA,{"",2,3,4,5,6,7,8,9,10,11,12,13,14}&amp;$C263)*{1,2,3,4,5,6,7,8,9,10,11,12,13,14})</f>
        <v>0</v>
      </c>
      <c r="T263" s="190">
        <f>SUM(COUNTIF(TBAT301NA,{"",2,3,4,5,6,7,8,9,10,11,12,13,14}&amp;$C263)*{1,2,3,4,5,6,7,8,9,10,11,12,13,14})</f>
        <v>0</v>
      </c>
      <c r="U263" s="190">
        <f>SUM(COUNTIF(TBAT46NA,{"",2,3,4,5,6,7,8,9,10,11,12,13,14}&amp;$C263)*{1,2,3,4,5,6,7,8,9,10,11,12,13,14})</f>
        <v>0</v>
      </c>
      <c r="V263" s="190">
        <f>SUM(COUNTIF(TBAT378NA,{"",2,3,4,5,6,7,8,9,10,11,12,13,14}&amp;$C263)*{1,2,3,4,5,6,7,8,9,10,11,12,13,14})</f>
        <v>0</v>
      </c>
      <c r="W263" s="225">
        <f t="shared" si="19"/>
        <v>0</v>
      </c>
      <c r="X263" s="176"/>
    </row>
    <row r="264" spans="1:24" hidden="1">
      <c r="A264" s="168" t="str">
        <f>IF(W264=0,"ẩn",MAX($A$5:$A263)+1)</f>
        <v>ẩn</v>
      </c>
      <c r="B264" s="175" t="s">
        <v>639</v>
      </c>
      <c r="C264" s="181" t="s">
        <v>640</v>
      </c>
      <c r="D264" s="181" t="s">
        <v>12</v>
      </c>
      <c r="E264" s="190">
        <f t="array" ref="E264">SUM(COUNTIF(thaydayTA,{"",2,3,4,5,6,7,8,9,10,11,12,13,14}&amp;$C264)*{1,2,3,4,5,6,7,8,9,10,11,12,13,14})</f>
        <v>0</v>
      </c>
      <c r="F264" s="80">
        <f>SUM(COUNTIF(XDMTA5ABDEN39,{"",2,3,4,5,6,7,8,9,10,11,12,13,14}&amp;$C264)*{1,2,3,4,5,6,7,8,9,10,11,12,13,14})</f>
        <v>0</v>
      </c>
      <c r="G264" s="190">
        <f>SUM(COUNTIF(TA15DEN61,{"",2,3,4,5,6,7,8,9,10,11,12,13,14}&amp;$C264)*{1,2,3,4,5,6,7,8,9,10,11,12,13,14})</f>
        <v>0</v>
      </c>
      <c r="H264" s="190"/>
      <c r="I264" s="190"/>
      <c r="J264" s="190">
        <f>SUM(COUNTIF(xencot,{"",2,3,4,5,6,7,8,9,10,11,12,13,14}&amp;$C264)*{1,2,3,4,5,6,7,8,9,10,11,12,13,14})</f>
        <v>0</v>
      </c>
      <c r="K264" s="190">
        <f>SUM(COUNTIF(TBAT51NA,{"",2,3,4,5,6,7,8,9,10,11,12,13,14}&amp;$C264)*{1,2,3,4,5,6,7,8,9,10,11,12,13,14})</f>
        <v>0</v>
      </c>
      <c r="L264" s="190"/>
      <c r="M264" s="190">
        <f>SUM(COUNTIF(TBAT218NA,{"",2,3,4,5,6,7,8,9,10,11,12,13,14}&amp;$C264)*{1,2,3,4,5,6,7,8,9,10,11,12,13,14})</f>
        <v>0</v>
      </c>
      <c r="N264" s="190">
        <f>SUM(COUNTIF(TBAT22NA,{"",2,3,4,5,6,7,8,9,10,11,12,13,14}&amp;$C264)*{1,2,3,4,5,6,7,8,9,10,11,12,13,14})</f>
        <v>0</v>
      </c>
      <c r="O264" s="190">
        <f>SUM(COUNTIF(TBAT24NA,{"",2,3,4,5,6,7,8,9,10,11,12,13,14}&amp;$C264)*{1,2,3,4,5,6,7,8,9,10,11,12,13,14})</f>
        <v>0</v>
      </c>
      <c r="P264" s="190">
        <f>SUM(COUNTIF(TBAT9NA,{"",2,3,4,5,6,7,8,9,10,11,12,13,14}&amp;$C264)*{1,2,3,4,5,6,7,8,9,10,11,12,13,14})</f>
        <v>0</v>
      </c>
      <c r="Q264" s="190">
        <f>SUM(COUNTIF(TBAT60NA,{"",2,3,4,5,6,7,8,9,10,11,12,13,14}&amp;$C264)*{1,2,3,4,5,6,7,8,9,10,11,12,13,14})</f>
        <v>0</v>
      </c>
      <c r="R264" s="190">
        <f>SUM(COUNTIF(TBAT164NA,{"",2,3,4,5,6,7,8,9,10,11,12,13,14}&amp;$C264)*{1,2,3,4,5,6,7,8,9,10,11,12,13,14})</f>
        <v>0</v>
      </c>
      <c r="S264" s="190">
        <f>SUM(COUNTIF(TBAT52NA,{"",2,3,4,5,6,7,8,9,10,11,12,13,14}&amp;$C264)*{1,2,3,4,5,6,7,8,9,10,11,12,13,14})</f>
        <v>0</v>
      </c>
      <c r="T264" s="190">
        <f>SUM(COUNTIF(TBAT301NA,{"",2,3,4,5,6,7,8,9,10,11,12,13,14}&amp;$C264)*{1,2,3,4,5,6,7,8,9,10,11,12,13,14})</f>
        <v>0</v>
      </c>
      <c r="U264" s="190">
        <f>SUM(COUNTIF(TBAT46NA,{"",2,3,4,5,6,7,8,9,10,11,12,13,14}&amp;$C264)*{1,2,3,4,5,6,7,8,9,10,11,12,13,14})</f>
        <v>0</v>
      </c>
      <c r="V264" s="190">
        <f>SUM(COUNTIF(TBAT378NA,{"",2,3,4,5,6,7,8,9,10,11,12,13,14}&amp;$C264)*{1,2,3,4,5,6,7,8,9,10,11,12,13,14})</f>
        <v>0</v>
      </c>
      <c r="W264" s="225">
        <f t="shared" si="19"/>
        <v>0</v>
      </c>
      <c r="X264" s="176"/>
    </row>
    <row r="265" spans="1:24">
      <c r="A265" s="168">
        <f>IF(W265=0,"ẩn",MAX($A$5:$A264)+1)</f>
        <v>54</v>
      </c>
      <c r="B265" s="175" t="s">
        <v>641</v>
      </c>
      <c r="C265" s="181" t="s">
        <v>2581</v>
      </c>
      <c r="D265" s="181" t="s">
        <v>12</v>
      </c>
      <c r="E265" s="190">
        <f t="array" ref="E265">SUM(COUNTIF(thaydayTA,{"",2,3,4,5,6,7,8,9,10,11,12,13,14}&amp;$C265)*{1,2,3,4,5,6,7,8,9,10,11,12,13,14})</f>
        <v>2</v>
      </c>
      <c r="F265" s="80">
        <f>SUM(COUNTIF(XDMTA5ABDEN39,{"",2,3,4,5,6,7,8,9,10,11,12,13,14}&amp;$C265)*{1,2,3,4,5,6,7,8,9,10,11,12,13,14})</f>
        <v>0</v>
      </c>
      <c r="G265" s="190">
        <f>SUM(COUNTIF(TA15DEN61,{"",2,3,4,5,6,7,8,9,10,11,12,13,14}&amp;$C265)*{1,2,3,4,5,6,7,8,9,10,11,12,13,14})</f>
        <v>0</v>
      </c>
      <c r="H265" s="190"/>
      <c r="I265" s="190"/>
      <c r="J265" s="190">
        <f>SUM(COUNTIF(xencot,{"",2,3,4,5,6,7,8,9,10,11,12,13,14}&amp;$C265)*{1,2,3,4,5,6,7,8,9,10,11,12,13,14})</f>
        <v>0</v>
      </c>
      <c r="K265" s="190">
        <f>SUM(COUNTIF(TBAT51NA,{"",2,3,4,5,6,7,8,9,10,11,12,13,14}&amp;$C265)*{1,2,3,4,5,6,7,8,9,10,11,12,13,14})</f>
        <v>0</v>
      </c>
      <c r="L265" s="190"/>
      <c r="M265" s="190">
        <f>SUM(COUNTIF(TBAT218NA,{"",2,3,4,5,6,7,8,9,10,11,12,13,14}&amp;$C265)*{1,2,3,4,5,6,7,8,9,10,11,12,13,14})</f>
        <v>0</v>
      </c>
      <c r="N265" s="190">
        <f>SUM(COUNTIF(TBAT22NA,{"",2,3,4,5,6,7,8,9,10,11,12,13,14}&amp;$C265)*{1,2,3,4,5,6,7,8,9,10,11,12,13,14})</f>
        <v>0</v>
      </c>
      <c r="O265" s="190">
        <f>SUM(COUNTIF(TBAT24NA,{"",2,3,4,5,6,7,8,9,10,11,12,13,14}&amp;$C265)*{1,2,3,4,5,6,7,8,9,10,11,12,13,14})</f>
        <v>0</v>
      </c>
      <c r="P265" s="190">
        <f>SUM(COUNTIF(TBAT9NA,{"",2,3,4,5,6,7,8,9,10,11,12,13,14}&amp;$C265)*{1,2,3,4,5,6,7,8,9,10,11,12,13,14})</f>
        <v>0</v>
      </c>
      <c r="Q265" s="190">
        <f>SUM(COUNTIF(TBAT60NA,{"",2,3,4,5,6,7,8,9,10,11,12,13,14}&amp;$C265)*{1,2,3,4,5,6,7,8,9,10,11,12,13,14})</f>
        <v>0</v>
      </c>
      <c r="R265" s="190">
        <f>SUM(COUNTIF(TBAT164NA,{"",2,3,4,5,6,7,8,9,10,11,12,13,14}&amp;$C265)*{1,2,3,4,5,6,7,8,9,10,11,12,13,14})</f>
        <v>0</v>
      </c>
      <c r="S265" s="190">
        <f>SUM(COUNTIF(TBAT52NA,{"",2,3,4,5,6,7,8,9,10,11,12,13,14}&amp;$C265)*{1,2,3,4,5,6,7,8,9,10,11,12,13,14})</f>
        <v>0</v>
      </c>
      <c r="T265" s="190">
        <f>SUM(COUNTIF(TBAT301NA,{"",2,3,4,5,6,7,8,9,10,11,12,13,14}&amp;$C265)*{1,2,3,4,5,6,7,8,9,10,11,12,13,14})</f>
        <v>0</v>
      </c>
      <c r="U265" s="190">
        <f>SUM(COUNTIF(TBAT46NA,{"",2,3,4,5,6,7,8,9,10,11,12,13,14}&amp;$C265)*{1,2,3,4,5,6,7,8,9,10,11,12,13,14})</f>
        <v>0</v>
      </c>
      <c r="V265" s="190">
        <f>SUM(COUNTIF(TBAT378NA,{"",2,3,4,5,6,7,8,9,10,11,12,13,14}&amp;$C265)*{1,2,3,4,5,6,7,8,9,10,11,12,13,14})</f>
        <v>0</v>
      </c>
      <c r="W265" s="556">
        <f t="shared" si="19"/>
        <v>2</v>
      </c>
      <c r="X265" s="581"/>
    </row>
    <row r="266" spans="1:24" hidden="1">
      <c r="A266" s="168" t="str">
        <f>IF(W266=0,"ẩn",MAX($A$5:$A265)+1)</f>
        <v>ẩn</v>
      </c>
      <c r="B266" s="175" t="s">
        <v>642</v>
      </c>
      <c r="C266" s="176" t="s">
        <v>643</v>
      </c>
      <c r="D266" s="181" t="s">
        <v>12</v>
      </c>
      <c r="E266" s="190">
        <f t="array" ref="E266">SUM(COUNTIF(thaydayTA,{"",2,3,4,5,6,7,8,9,10,11,12,13,14}&amp;$C266)*{1,2,3,4,5,6,7,8,9,10,11,12,13,14})</f>
        <v>0</v>
      </c>
      <c r="F266" s="80">
        <f>SUM(COUNTIF(XDMTA5ABDEN39,{"",2,3,4,5,6,7,8,9,10,11,12,13,14}&amp;$C266)*{1,2,3,4,5,6,7,8,9,10,11,12,13,14})</f>
        <v>0</v>
      </c>
      <c r="G266" s="190">
        <f>SUM(COUNTIF(TA15DEN61,{"",2,3,4,5,6,7,8,9,10,11,12,13,14}&amp;$C266)*{1,2,3,4,5,6,7,8,9,10,11,12,13,14})</f>
        <v>0</v>
      </c>
      <c r="H266" s="190"/>
      <c r="I266" s="190"/>
      <c r="J266" s="190">
        <f>SUM(COUNTIF(xencot,{"",2,3,4,5,6,7,8,9,10,11,12,13,14}&amp;$C266)*{1,2,3,4,5,6,7,8,9,10,11,12,13,14})</f>
        <v>0</v>
      </c>
      <c r="K266" s="190">
        <f>SUM(COUNTIF(TBAT51NA,{"",2,3,4,5,6,7,8,9,10,11,12,13,14}&amp;$C266)*{1,2,3,4,5,6,7,8,9,10,11,12,13,14})</f>
        <v>0</v>
      </c>
      <c r="L266" s="190"/>
      <c r="M266" s="190">
        <f>SUM(COUNTIF(TBAT218NA,{"",2,3,4,5,6,7,8,9,10,11,12,13,14}&amp;$C266)*{1,2,3,4,5,6,7,8,9,10,11,12,13,14})</f>
        <v>0</v>
      </c>
      <c r="N266" s="190">
        <f>SUM(COUNTIF(TBAT22NA,{"",2,3,4,5,6,7,8,9,10,11,12,13,14}&amp;$C266)*{1,2,3,4,5,6,7,8,9,10,11,12,13,14})</f>
        <v>0</v>
      </c>
      <c r="O266" s="190">
        <f>SUM(COUNTIF(TBAT24NA,{"",2,3,4,5,6,7,8,9,10,11,12,13,14}&amp;$C266)*{1,2,3,4,5,6,7,8,9,10,11,12,13,14})</f>
        <v>0</v>
      </c>
      <c r="P266" s="190">
        <f>SUM(COUNTIF(TBAT9NA,{"",2,3,4,5,6,7,8,9,10,11,12,13,14}&amp;$C266)*{1,2,3,4,5,6,7,8,9,10,11,12,13,14})</f>
        <v>0</v>
      </c>
      <c r="Q266" s="190">
        <f>SUM(COUNTIF(TBAT60NA,{"",2,3,4,5,6,7,8,9,10,11,12,13,14}&amp;$C266)*{1,2,3,4,5,6,7,8,9,10,11,12,13,14})</f>
        <v>0</v>
      </c>
      <c r="R266" s="190">
        <f>SUM(COUNTIF(TBAT164NA,{"",2,3,4,5,6,7,8,9,10,11,12,13,14}&amp;$C266)*{1,2,3,4,5,6,7,8,9,10,11,12,13,14})</f>
        <v>0</v>
      </c>
      <c r="S266" s="190">
        <f>SUM(COUNTIF(TBAT52NA,{"",2,3,4,5,6,7,8,9,10,11,12,13,14}&amp;$C266)*{1,2,3,4,5,6,7,8,9,10,11,12,13,14})</f>
        <v>0</v>
      </c>
      <c r="T266" s="190">
        <f>SUM(COUNTIF(TBAT301NA,{"",2,3,4,5,6,7,8,9,10,11,12,13,14}&amp;$C266)*{1,2,3,4,5,6,7,8,9,10,11,12,13,14})</f>
        <v>0</v>
      </c>
      <c r="U266" s="190">
        <f>SUM(COUNTIF(TBAT46NA,{"",2,3,4,5,6,7,8,9,10,11,12,13,14}&amp;$C266)*{1,2,3,4,5,6,7,8,9,10,11,12,13,14})</f>
        <v>0</v>
      </c>
      <c r="V266" s="190">
        <f>SUM(COUNTIF(TBAT378NA,{"",2,3,4,5,6,7,8,9,10,11,12,13,14}&amp;$C266)*{1,2,3,4,5,6,7,8,9,10,11,12,13,14})</f>
        <v>0</v>
      </c>
      <c r="W266" s="225">
        <f t="shared" si="19"/>
        <v>0</v>
      </c>
      <c r="X266" s="176"/>
    </row>
    <row r="267" spans="1:24" hidden="1">
      <c r="A267" s="168" t="str">
        <f>IF(W267=0,"ẩn",MAX($A$5:$A266)+1)</f>
        <v>ẩn</v>
      </c>
      <c r="B267" s="175" t="s">
        <v>644</v>
      </c>
      <c r="C267" s="195" t="s">
        <v>645</v>
      </c>
      <c r="D267" s="181" t="s">
        <v>12</v>
      </c>
      <c r="E267" s="190">
        <f t="array" ref="E267">SUM(COUNTIF(thaydayTA,{"",2,3,4,5,6,7,8,9,10,11,12,13,14}&amp;$C267)*{1,2,3,4,5,6,7,8,9,10,11,12,13,14})</f>
        <v>0</v>
      </c>
      <c r="F267" s="80">
        <f>SUM(COUNTIF(XDMTA5ABDEN39,{"",2,3,4,5,6,7,8,9,10,11,12,13,14}&amp;$C267)*{1,2,3,4,5,6,7,8,9,10,11,12,13,14})</f>
        <v>0</v>
      </c>
      <c r="G267" s="190">
        <f>SUM(COUNTIF(TA15DEN61,{"",2,3,4,5,6,7,8,9,10,11,12,13,14}&amp;$C267)*{1,2,3,4,5,6,7,8,9,10,11,12,13,14})</f>
        <v>0</v>
      </c>
      <c r="H267" s="190"/>
      <c r="I267" s="190"/>
      <c r="J267" s="190">
        <f>SUM(COUNTIF(xencot,{"",2,3,4,5,6,7,8,9,10,11,12,13,14}&amp;$C267)*{1,2,3,4,5,6,7,8,9,10,11,12,13,14})</f>
        <v>0</v>
      </c>
      <c r="K267" s="190">
        <f>SUM(COUNTIF(TBAT51NA,{"",2,3,4,5,6,7,8,9,10,11,12,13,14}&amp;$C267)*{1,2,3,4,5,6,7,8,9,10,11,12,13,14})</f>
        <v>0</v>
      </c>
      <c r="L267" s="190"/>
      <c r="M267" s="190">
        <f>SUM(COUNTIF(TBAT218NA,{"",2,3,4,5,6,7,8,9,10,11,12,13,14}&amp;$C267)*{1,2,3,4,5,6,7,8,9,10,11,12,13,14})</f>
        <v>0</v>
      </c>
      <c r="N267" s="190">
        <f>SUM(COUNTIF(TBAT22NA,{"",2,3,4,5,6,7,8,9,10,11,12,13,14}&amp;$C267)*{1,2,3,4,5,6,7,8,9,10,11,12,13,14})</f>
        <v>0</v>
      </c>
      <c r="O267" s="190">
        <f>SUM(COUNTIF(TBAT24NA,{"",2,3,4,5,6,7,8,9,10,11,12,13,14}&amp;$C267)*{1,2,3,4,5,6,7,8,9,10,11,12,13,14})</f>
        <v>0</v>
      </c>
      <c r="P267" s="190">
        <f>SUM(COUNTIF(TBAT9NA,{"",2,3,4,5,6,7,8,9,10,11,12,13,14}&amp;$C267)*{1,2,3,4,5,6,7,8,9,10,11,12,13,14})</f>
        <v>0</v>
      </c>
      <c r="Q267" s="190">
        <f>SUM(COUNTIF(TBAT60NA,{"",2,3,4,5,6,7,8,9,10,11,12,13,14}&amp;$C267)*{1,2,3,4,5,6,7,8,9,10,11,12,13,14})</f>
        <v>0</v>
      </c>
      <c r="R267" s="190">
        <f>SUM(COUNTIF(TBAT164NA,{"",2,3,4,5,6,7,8,9,10,11,12,13,14}&amp;$C267)*{1,2,3,4,5,6,7,8,9,10,11,12,13,14})</f>
        <v>0</v>
      </c>
      <c r="S267" s="190">
        <f>SUM(COUNTIF(TBAT52NA,{"",2,3,4,5,6,7,8,9,10,11,12,13,14}&amp;$C267)*{1,2,3,4,5,6,7,8,9,10,11,12,13,14})</f>
        <v>0</v>
      </c>
      <c r="T267" s="190">
        <f>SUM(COUNTIF(TBAT301NA,{"",2,3,4,5,6,7,8,9,10,11,12,13,14}&amp;$C267)*{1,2,3,4,5,6,7,8,9,10,11,12,13,14})</f>
        <v>0</v>
      </c>
      <c r="U267" s="190">
        <f>SUM(COUNTIF(TBAT46NA,{"",2,3,4,5,6,7,8,9,10,11,12,13,14}&amp;$C267)*{1,2,3,4,5,6,7,8,9,10,11,12,13,14})</f>
        <v>0</v>
      </c>
      <c r="V267" s="190">
        <f>SUM(COUNTIF(TBAT378NA,{"",2,3,4,5,6,7,8,9,10,11,12,13,14}&amp;$C267)*{1,2,3,4,5,6,7,8,9,10,11,12,13,14})</f>
        <v>0</v>
      </c>
      <c r="W267" s="225">
        <f t="shared" si="19"/>
        <v>0</v>
      </c>
      <c r="X267" s="176"/>
    </row>
    <row r="268" spans="1:24">
      <c r="A268" s="168">
        <f>IF(W268=0,"ẩn",MAX($A$5:$A267)+1)</f>
        <v>55</v>
      </c>
      <c r="B268" s="175" t="s">
        <v>646</v>
      </c>
      <c r="C268" s="195" t="s">
        <v>2430</v>
      </c>
      <c r="D268" s="181" t="s">
        <v>12</v>
      </c>
      <c r="E268" s="80">
        <f t="array" ref="E268">SUM(COUNTIF(thaydayTA,{"",2,3,4,5,6,7,8,9,10,11,12,13,14}&amp;$C268)*{1,2,3,4,5,6,7,8,9,10,11,12,13,14})</f>
        <v>0</v>
      </c>
      <c r="F268" s="80">
        <f>SUM(COUNTIF(XDMTA5ABDEN39,{"",2,3,4,5,6,7,8,9,10,11,12,13,14}&amp;$C268)*{1,2,3,4,5,6,7,8,9,10,11,12,13,14})</f>
        <v>0</v>
      </c>
      <c r="G268" s="80">
        <f>SUM(COUNTIF(TA15DEN61,{"",2,3,4,5,6,7,8,9,10,11,12,13,14}&amp;$C268)*{1,2,3,4,5,6,7,8,9,10,11,12,13,14})</f>
        <v>0</v>
      </c>
      <c r="H268" s="80"/>
      <c r="I268" s="80"/>
      <c r="J268" s="80">
        <f>SUM(COUNTIF(xencot,{"",2,3,4,5,6,7,8,9,10,11,12,13,14}&amp;$C268)*{1,2,3,4,5,6,7,8,9,10,11,12,13,14})</f>
        <v>0</v>
      </c>
      <c r="K268" s="80">
        <f>SUM(COUNTIF(TBAT51NA,{"",2,3,4,5,6,7,8,9,10,11,12,13,14}&amp;$C268)*{1,2,3,4,5,6,7,8,9,10,11,12,13,14})</f>
        <v>0</v>
      </c>
      <c r="L268" s="80"/>
      <c r="M268" s="80">
        <f>SUM(COUNTIF(TBAT218NA,{"",2,3,4,5,6,7,8,9,10,11,12,13,14}&amp;$C268)*{1,2,3,4,5,6,7,8,9,10,11,12,13,14})</f>
        <v>0</v>
      </c>
      <c r="N268" s="80">
        <f>SUM(COUNTIF(TBAT22NA,{"",2,3,4,5,6,7,8,9,10,11,12,13,14}&amp;$C268)*{1,2,3,4,5,6,7,8,9,10,11,12,13,14})</f>
        <v>0</v>
      </c>
      <c r="O268" s="80">
        <f>SUM(COUNTIF(TBAT24NA,{"",2,3,4,5,6,7,8,9,10,11,12,13,14}&amp;$C268)*{1,2,3,4,5,6,7,8,9,10,11,12,13,14})</f>
        <v>0</v>
      </c>
      <c r="P268" s="80">
        <f>SUM(COUNTIF(TBAT9NA,{"",2,3,4,5,6,7,8,9,10,11,12,13,14}&amp;$C268)*{1,2,3,4,5,6,7,8,9,10,11,12,13,14})</f>
        <v>0</v>
      </c>
      <c r="Q268" s="80">
        <f>SUM(COUNTIF(TBAT60NA,{"",2,3,4,5,6,7,8,9,10,11,12,13,14}&amp;$C268)*{1,2,3,4,5,6,7,8,9,10,11,12,13,14})</f>
        <v>0</v>
      </c>
      <c r="R268" s="80">
        <f>SUM(COUNTIF(TBAT164NA,{"",2,3,4,5,6,7,8,9,10,11,12,13,14}&amp;$C268)*{1,2,3,4,5,6,7,8,9,10,11,12,13,14})</f>
        <v>0</v>
      </c>
      <c r="S268" s="80">
        <f>SUM(COUNTIF(TBAT52NA,{"",2,3,4,5,6,7,8,9,10,11,12,13,14}&amp;$C268)*{1,2,3,4,5,6,7,8,9,10,11,12,13,14})</f>
        <v>0</v>
      </c>
      <c r="T268" s="80">
        <f>SUM(COUNTIF(TBAT301NA,{"",2,3,4,5,6,7,8,9,10,11,12,13,14}&amp;$C268)*{1,2,3,4,5,6,7,8,9,10,11,12,13,14})</f>
        <v>0</v>
      </c>
      <c r="U268" s="80">
        <f>SUM(COUNTIF(TBAT46NA,{"",2,3,4,5,6,7,8,9,10,11,12,13,14}&amp;$C268)*{1,2,3,4,5,6,7,8,9,10,11,12,13,14})</f>
        <v>0</v>
      </c>
      <c r="V268" s="80">
        <f>SUM(COUNTIF(TBAT378NA,{"",2,3,4,5,6,7,8,9,10,11,12,13,14}&amp;$C268)*{1,2,3,4,5,6,7,8,9,10,11,12,13,14})</f>
        <v>5</v>
      </c>
      <c r="W268" s="171">
        <f t="shared" si="19"/>
        <v>5</v>
      </c>
      <c r="X268" s="581"/>
    </row>
    <row r="269" spans="1:24">
      <c r="A269" s="168">
        <f>IF(W269=0,"ẩn",MAX($A$5:$A268)+1)</f>
        <v>56</v>
      </c>
      <c r="B269" s="175" t="s">
        <v>341</v>
      </c>
      <c r="C269" s="181" t="s">
        <v>2483</v>
      </c>
      <c r="D269" s="181" t="s">
        <v>12</v>
      </c>
      <c r="E269" s="80">
        <f t="array" ref="E269">SUM(COUNTIF(thaydayTA,{"",2,3,4,5,6,7,8,9,10,11,12,13,14}&amp;$C269)*{1,2,3,4,5,6,7,8,9,10,11,12,13,14})</f>
        <v>0</v>
      </c>
      <c r="F269" s="80">
        <f>SUM(COUNTIF(XDMTA5ABDEN39,{"",2,3,4,5,6,7,8,9,10,11,12,13,14}&amp;$C269)*{1,2,3,4,5,6,7,8,9,10,11,12,13,14})</f>
        <v>0</v>
      </c>
      <c r="G269" s="80">
        <f>SUM(COUNTIF(TA15DEN61,{"",2,3,4,5,6,7,8,9,10,11,12,13,14}&amp;$C269)*{1,2,3,4,5,6,7,8,9,10,11,12,13,14})</f>
        <v>0</v>
      </c>
      <c r="H269" s="80">
        <f>SUM(COUNTIF(thuhoiTA,{"",2,3,4,5,6,7,8,9,10,11,12,13,14}&amp;$C269)*{1,2,3,4,5,6,7,8,9,10,11,12,13,14})</f>
        <v>24</v>
      </c>
      <c r="I269" s="80"/>
      <c r="J269" s="80">
        <f>SUM(COUNTIF(xencot,{"",2,3,4,5,6,7,8,9,10,11,12,13,14}&amp;$C269)*{1,2,3,4,5,6,7,8,9,10,11,12,13,14})</f>
        <v>0</v>
      </c>
      <c r="K269" s="80">
        <f>SUM(COUNTIF(TBAT51NA,{"",2,3,4,5,6,7,8,9,10,11,12,13,14}&amp;$C269)*{1,2,3,4,5,6,7,8,9,10,11,12,13,14})</f>
        <v>0</v>
      </c>
      <c r="L269" s="80"/>
      <c r="M269" s="80">
        <f>SUM(COUNTIF(TBAT218NA,{"",2,3,4,5,6,7,8,9,10,11,12,13,14}&amp;$C269)*{1,2,3,4,5,6,7,8,9,10,11,12,13,14})</f>
        <v>0</v>
      </c>
      <c r="N269" s="80">
        <f>SUM(COUNTIF(TBAT22NA,{"",2,3,4,5,6,7,8,9,10,11,12,13,14}&amp;$C269)*{1,2,3,4,5,6,7,8,9,10,11,12,13,14})</f>
        <v>0</v>
      </c>
      <c r="O269" s="80">
        <f>SUM(COUNTIF(TBAT24NA,{"",2,3,4,5,6,7,8,9,10,11,12,13,14}&amp;$C269)*{1,2,3,4,5,6,7,8,9,10,11,12,13,14})</f>
        <v>0</v>
      </c>
      <c r="P269" s="80">
        <f>SUM(COUNTIF(TBAT9NA,{"",2,3,4,5,6,7,8,9,10,11,12,13,14}&amp;$C269)*{1,2,3,4,5,6,7,8,9,10,11,12,13,14})</f>
        <v>0</v>
      </c>
      <c r="Q269" s="80">
        <f>SUM(COUNTIF(TBAT60NA,{"",2,3,4,5,6,7,8,9,10,11,12,13,14}&amp;$C269)*{1,2,3,4,5,6,7,8,9,10,11,12,13,14})</f>
        <v>0</v>
      </c>
      <c r="R269" s="80">
        <f>SUM(COUNTIF(TBAT164NA,{"",2,3,4,5,6,7,8,9,10,11,12,13,14}&amp;$C269)*{1,2,3,4,5,6,7,8,9,10,11,12,13,14})</f>
        <v>0</v>
      </c>
      <c r="S269" s="80">
        <f>SUM(COUNTIF(TBAT52NA,{"",2,3,4,5,6,7,8,9,10,11,12,13,14}&amp;$C269)*{1,2,3,4,5,6,7,8,9,10,11,12,13,14})</f>
        <v>0</v>
      </c>
      <c r="T269" s="80">
        <f>SUM(COUNTIF(TBAT301NA,{"",2,3,4,5,6,7,8,9,10,11,12,13,14}&amp;$C269)*{1,2,3,4,5,6,7,8,9,10,11,12,13,14})</f>
        <v>0</v>
      </c>
      <c r="U269" s="80">
        <f>SUM(COUNTIF(TBAT46NA,{"",2,3,4,5,6,7,8,9,10,11,12,13,14}&amp;$C269)*{1,2,3,4,5,6,7,8,9,10,11,12,13,14})</f>
        <v>0</v>
      </c>
      <c r="V269" s="80">
        <f>SUM(COUNTIF(TBAT378NA,{"",2,3,4,5,6,7,8,9,10,11,12,13,14}&amp;$C269)*{1,2,3,4,5,6,7,8,9,10,11,12,13,14})</f>
        <v>0</v>
      </c>
      <c r="W269" s="171">
        <f t="shared" si="19"/>
        <v>24</v>
      </c>
      <c r="X269" s="581"/>
    </row>
    <row r="270" spans="1:24" hidden="1">
      <c r="A270" s="168" t="str">
        <f>IF(W270=0,"ẩn",MAX($A$5:$A269)+1)</f>
        <v>ẩn</v>
      </c>
      <c r="B270" s="175" t="s">
        <v>648</v>
      </c>
      <c r="C270" s="181" t="s">
        <v>649</v>
      </c>
      <c r="D270" s="181" t="s">
        <v>12</v>
      </c>
      <c r="E270" s="190">
        <f t="array" ref="E270">SUM(COUNTIF(thaydayTA,{"",2,3,4,5,6,7,8,9,10,11,12,13,14}&amp;$C270)*{1,2,3,4,5,6,7,8,9,10,11,12,13,14})</f>
        <v>0</v>
      </c>
      <c r="F270" s="80">
        <f>SUM(COUNTIF(XDMTA5ABDEN39,{"",2,3,4,5,6,7,8,9,10,11,12,13,14}&amp;$C270)*{1,2,3,4,5,6,7,8,9,10,11,12,13,14})</f>
        <v>0</v>
      </c>
      <c r="G270" s="190">
        <f>SUM(COUNTIF(TA15DEN61,{"",2,3,4,5,6,7,8,9,10,11,12,13,14}&amp;$C270)*{1,2,3,4,5,6,7,8,9,10,11,12,13,14})</f>
        <v>0</v>
      </c>
      <c r="H270" s="190"/>
      <c r="I270" s="190"/>
      <c r="J270" s="190">
        <f>SUM(COUNTIF(xencot,{"",2,3,4,5,6,7,8,9,10,11,12,13,14}&amp;$C270)*{1,2,3,4,5,6,7,8,9,10,11,12,13,14})</f>
        <v>0</v>
      </c>
      <c r="K270" s="190">
        <f>SUM(COUNTIF(TBAT51NA,{"",2,3,4,5,6,7,8,9,10,11,12,13,14}&amp;$C270)*{1,2,3,4,5,6,7,8,9,10,11,12,13,14})</f>
        <v>0</v>
      </c>
      <c r="L270" s="190"/>
      <c r="M270" s="190">
        <f>SUM(COUNTIF(TBAT218NA,{"",2,3,4,5,6,7,8,9,10,11,12,13,14}&amp;$C270)*{1,2,3,4,5,6,7,8,9,10,11,12,13,14})</f>
        <v>0</v>
      </c>
      <c r="N270" s="190">
        <f>SUM(COUNTIF(TBAT22NA,{"",2,3,4,5,6,7,8,9,10,11,12,13,14}&amp;$C270)*{1,2,3,4,5,6,7,8,9,10,11,12,13,14})</f>
        <v>0</v>
      </c>
      <c r="O270" s="190">
        <f>SUM(COUNTIF(TBAT24NA,{"",2,3,4,5,6,7,8,9,10,11,12,13,14}&amp;$C270)*{1,2,3,4,5,6,7,8,9,10,11,12,13,14})</f>
        <v>0</v>
      </c>
      <c r="P270" s="190">
        <f>SUM(COUNTIF(TBAT9NA,{"",2,3,4,5,6,7,8,9,10,11,12,13,14}&amp;$C270)*{1,2,3,4,5,6,7,8,9,10,11,12,13,14})</f>
        <v>0</v>
      </c>
      <c r="Q270" s="190">
        <f>SUM(COUNTIF(TBAT60NA,{"",2,3,4,5,6,7,8,9,10,11,12,13,14}&amp;$C270)*{1,2,3,4,5,6,7,8,9,10,11,12,13,14})</f>
        <v>0</v>
      </c>
      <c r="R270" s="190">
        <f>SUM(COUNTIF(TBAT164NA,{"",2,3,4,5,6,7,8,9,10,11,12,13,14}&amp;$C270)*{1,2,3,4,5,6,7,8,9,10,11,12,13,14})</f>
        <v>0</v>
      </c>
      <c r="S270" s="190">
        <f>SUM(COUNTIF(TBAT52NA,{"",2,3,4,5,6,7,8,9,10,11,12,13,14}&amp;$C270)*{1,2,3,4,5,6,7,8,9,10,11,12,13,14})</f>
        <v>0</v>
      </c>
      <c r="T270" s="190">
        <f>SUM(COUNTIF(TBAT301NA,{"",2,3,4,5,6,7,8,9,10,11,12,13,14}&amp;$C270)*{1,2,3,4,5,6,7,8,9,10,11,12,13,14})</f>
        <v>0</v>
      </c>
      <c r="U270" s="190">
        <f>SUM(COUNTIF(TBAT46NA,{"",2,3,4,5,6,7,8,9,10,11,12,13,14}&amp;$C270)*{1,2,3,4,5,6,7,8,9,10,11,12,13,14})</f>
        <v>0</v>
      </c>
      <c r="V270" s="190">
        <f>SUM(COUNTIF(TBAT378NA,{"",2,3,4,5,6,7,8,9,10,11,12,13,14}&amp;$C270)*{1,2,3,4,5,6,7,8,9,10,11,12,13,14})</f>
        <v>0</v>
      </c>
      <c r="W270" s="225">
        <f t="shared" si="19"/>
        <v>0</v>
      </c>
      <c r="X270" s="176"/>
    </row>
    <row r="271" spans="1:24">
      <c r="A271" s="168">
        <f>IF(W271=0,"ẩn",MAX($A$5:$A270)+1)</f>
        <v>57</v>
      </c>
      <c r="B271" s="175" t="s">
        <v>650</v>
      </c>
      <c r="C271" s="176" t="s">
        <v>2484</v>
      </c>
      <c r="D271" s="181" t="s">
        <v>12</v>
      </c>
      <c r="E271" s="80">
        <f t="array" ref="E271">SUM(COUNTIF(thaydayTA,{"",2,3,4,5,6,7,8,9,10,11,12,13,14}&amp;$C271)*{1,2,3,4,5,6,7,8,9,10,11,12,13,14})</f>
        <v>15</v>
      </c>
      <c r="F271" s="80">
        <f>SUM(COUNTIF(XDMTA5ABDEN39,{"",2,3,4,5,6,7,8,9,10,11,12,13,14}&amp;$C271)*{1,2,3,4,5,6,7,8,9,10,11,12,13,14})</f>
        <v>3</v>
      </c>
      <c r="G271" s="80">
        <f>SUM(COUNTIF(TA15DEN61,{"",2,3,4,5,6,7,8,9,10,11,12,13,14}&amp;$C271)*{1,2,3,4,5,6,7,8,9,10,11,12,13,14})</f>
        <v>0</v>
      </c>
      <c r="H271" s="80"/>
      <c r="I271" s="80"/>
      <c r="J271" s="80">
        <f>SUM(COUNTIF(xencot,{"",2,3,4,5,6,7,8,9,10,11,12,13,14}&amp;$C271)*{1,2,3,4,5,6,7,8,9,10,11,12,13,14})</f>
        <v>0</v>
      </c>
      <c r="K271" s="80">
        <f>SUM(COUNTIF(TBAT51NA,{"",2,3,4,5,6,7,8,9,10,11,12,13,14}&amp;$C271)*{1,2,3,4,5,6,7,8,9,10,11,12,13,14})</f>
        <v>0</v>
      </c>
      <c r="L271" s="80"/>
      <c r="M271" s="80">
        <f>SUM(COUNTIF(TBAT218NA,{"",2,3,4,5,6,7,8,9,10,11,12,13,14}&amp;$C271)*{1,2,3,4,5,6,7,8,9,10,11,12,13,14})</f>
        <v>0</v>
      </c>
      <c r="N271" s="80">
        <f>SUM(COUNTIF(TBAT22NA,{"",2,3,4,5,6,7,8,9,10,11,12,13,14}&amp;$C271)*{1,2,3,4,5,6,7,8,9,10,11,12,13,14})</f>
        <v>0</v>
      </c>
      <c r="O271" s="80">
        <f>SUM(COUNTIF(TBAT24NA,{"",2,3,4,5,6,7,8,9,10,11,12,13,14}&amp;$C271)*{1,2,3,4,5,6,7,8,9,10,11,12,13,14})</f>
        <v>0</v>
      </c>
      <c r="P271" s="80">
        <f>SUM(COUNTIF(TBAT9NA,{"",2,3,4,5,6,7,8,9,10,11,12,13,14}&amp;$C271)*{1,2,3,4,5,6,7,8,9,10,11,12,13,14})</f>
        <v>0</v>
      </c>
      <c r="Q271" s="80">
        <f>SUM(COUNTIF(TBAT60NA,{"",2,3,4,5,6,7,8,9,10,11,12,13,14}&amp;$C271)*{1,2,3,4,5,6,7,8,9,10,11,12,13,14})</f>
        <v>0</v>
      </c>
      <c r="R271" s="80">
        <f>SUM(COUNTIF(TBAT164NA,{"",2,3,4,5,6,7,8,9,10,11,12,13,14}&amp;$C271)*{1,2,3,4,5,6,7,8,9,10,11,12,13,14})</f>
        <v>0</v>
      </c>
      <c r="S271" s="80">
        <f>SUM(COUNTIF(TBAT52NA,{"",2,3,4,5,6,7,8,9,10,11,12,13,14}&amp;$C271)*{1,2,3,4,5,6,7,8,9,10,11,12,13,14})</f>
        <v>0</v>
      </c>
      <c r="T271" s="80">
        <f>SUM(COUNTIF(TBAT301NA,{"",2,3,4,5,6,7,8,9,10,11,12,13,14}&amp;$C271)*{1,2,3,4,5,6,7,8,9,10,11,12,13,14})</f>
        <v>0</v>
      </c>
      <c r="U271" s="80">
        <f>SUM(COUNTIF(TBAT46NA,{"",2,3,4,5,6,7,8,9,10,11,12,13,14}&amp;$C271)*{1,2,3,4,5,6,7,8,9,10,11,12,13,14})</f>
        <v>0</v>
      </c>
      <c r="V271" s="80">
        <f>SUM(COUNTIF(TBAT378NA,{"",2,3,4,5,6,7,8,9,10,11,12,13,14}&amp;$C271)*{1,2,3,4,5,6,7,8,9,10,11,12,13,14})</f>
        <v>0</v>
      </c>
      <c r="W271" s="171">
        <f t="shared" si="19"/>
        <v>18</v>
      </c>
      <c r="X271" s="581"/>
    </row>
    <row r="272" spans="1:24">
      <c r="A272" s="168">
        <f>IF(W272=0,"ẩn",MAX($A$5:$A271)+1)</f>
        <v>58</v>
      </c>
      <c r="B272" s="175" t="s">
        <v>313</v>
      </c>
      <c r="C272" s="176" t="s">
        <v>2165</v>
      </c>
      <c r="D272" s="176" t="s">
        <v>65</v>
      </c>
      <c r="E272" s="170">
        <f t="array" ref="E272">+SUM(IF(RIGHT(thaydayTA,LEN($C272))=$C272,--LEFT(thaydayTA,LEN(thaydayTA)-LEN($C272))))</f>
        <v>81.59999999999998</v>
      </c>
      <c r="F272" s="80">
        <f>SUM(COUNTIF(XDMTA5ABDEN39,{"",2,3,4,5,6,7,8,9,10,11,12,13,14}&amp;$C272)*{1,2,3,4,5,6,7,8,9,10,11,12,13,14})</f>
        <v>0</v>
      </c>
      <c r="G272" s="80">
        <f>SUM(COUNTIF(TA15DEN61,{"",2,3,4,5,6,7,8,9,10,11,12,13,14}&amp;$C272)*{1,2,3,4,5,6,7,8,9,10,11,12,13,14})</f>
        <v>0</v>
      </c>
      <c r="H272" s="80"/>
      <c r="I272" s="80"/>
      <c r="J272" s="80">
        <f>SUM(COUNTIF(xencot,{"",2,3,4,5,6,7,8,9,10,11,12,13,14}&amp;$C272)*{1,2,3,4,5,6,7,8,9,10,11,12,13,14})</f>
        <v>0</v>
      </c>
      <c r="K272" s="80">
        <f>SUM(COUNTIF(TBAT51NA,{"",2,3,4,5,6,7,8,9,10,11,12,13,14}&amp;$C272)*{1,2,3,4,5,6,7,8,9,10,11,12,13,14})</f>
        <v>0</v>
      </c>
      <c r="L272" s="80"/>
      <c r="M272" s="80">
        <f>SUM(COUNTIF(TBAT218NA,{"",2,3,4,5,6,7,8,9,10,11,12,13,14}&amp;$C272)*{1,2,3,4,5,6,7,8,9,10,11,12,13,14})</f>
        <v>0</v>
      </c>
      <c r="N272" s="80">
        <f>SUM(COUNTIF(TBAT22NA,{"",2,3,4,5,6,7,8,9,10,11,12,13,14}&amp;$C272)*{1,2,3,4,5,6,7,8,9,10,11,12,13,14})</f>
        <v>0</v>
      </c>
      <c r="O272" s="80">
        <f>SUM(COUNTIF(TBAT24NA,{"",2,3,4,5,6,7,8,9,10,11,12,13,14}&amp;$C272)*{1,2,3,4,5,6,7,8,9,10,11,12,13,14})</f>
        <v>0</v>
      </c>
      <c r="P272" s="80">
        <f>SUM(COUNTIF(TBAT9NA,{"",2,3,4,5,6,7,8,9,10,11,12,13,14}&amp;$C272)*{1,2,3,4,5,6,7,8,9,10,11,12,13,14})</f>
        <v>0</v>
      </c>
      <c r="Q272" s="80">
        <f>SUM(COUNTIF(TBAT60NA,{"",2,3,4,5,6,7,8,9,10,11,12,13,14}&amp;$C272)*{1,2,3,4,5,6,7,8,9,10,11,12,13,14})</f>
        <v>0</v>
      </c>
      <c r="R272" s="80">
        <f>SUM(COUNTIF(TBAT164NA,{"",2,3,4,5,6,7,8,9,10,11,12,13,14}&amp;$C272)*{1,2,3,4,5,6,7,8,9,10,11,12,13,14})</f>
        <v>0</v>
      </c>
      <c r="S272" s="80">
        <f>SUM(COUNTIF(TBAT52NA,{"",2,3,4,5,6,7,8,9,10,11,12,13,14}&amp;$C272)*{1,2,3,4,5,6,7,8,9,10,11,12,13,14})</f>
        <v>0</v>
      </c>
      <c r="T272" s="80">
        <f>SUM(COUNTIF(TBAT301NA,{"",2,3,4,5,6,7,8,9,10,11,12,13,14}&amp;$C272)*{1,2,3,4,5,6,7,8,9,10,11,12,13,14})</f>
        <v>0</v>
      </c>
      <c r="U272" s="80">
        <f>SUM(COUNTIF(TBAT46NA,{"",2,3,4,5,6,7,8,9,10,11,12,13,14}&amp;$C272)*{1,2,3,4,5,6,7,8,9,10,11,12,13,14})</f>
        <v>0</v>
      </c>
      <c r="V272" s="80">
        <f>SUM(COUNTIF(TBAT378NA,{"",2,3,4,5,6,7,8,9,10,11,12,13,14}&amp;$C272)*{1,2,3,4,5,6,7,8,9,10,11,12,13,14})</f>
        <v>0</v>
      </c>
      <c r="W272" s="171">
        <f t="shared" si="19"/>
        <v>81.59999999999998</v>
      </c>
      <c r="X272" s="581"/>
    </row>
    <row r="273" spans="1:24">
      <c r="A273" s="168">
        <f>IF(W273=0,"ẩn",MAX($A$5:$A272)+1)</f>
        <v>59</v>
      </c>
      <c r="B273" s="175" t="s">
        <v>2164</v>
      </c>
      <c r="C273" s="176" t="s">
        <v>2163</v>
      </c>
      <c r="D273" s="181" t="s">
        <v>65</v>
      </c>
      <c r="E273" s="170">
        <f t="array" ref="E273">+SUM(IF(RIGHT(thaydayTA,LEN($C273))=$C273,--LEFT(thaydayTA,LEN(thaydayTA)-LEN($C273))))</f>
        <v>6603</v>
      </c>
      <c r="F273" s="80">
        <f>SUM(COUNTIF(XDMTA5ABDEN39,{"",2,3,4,5,6,7,8,9,10,11,12,13,14}&amp;$C273)*{1,2,3,4,5,6,7,8,9,10,11,12,13,14})</f>
        <v>0</v>
      </c>
      <c r="G273" s="80">
        <f>SUM(COUNTIF(TA15DEN61,{"",2,3,4,5,6,7,8,9,10,11,12,13,14}&amp;$C273)*{1,2,3,4,5,6,7,8,9,10,11,12,13,14})</f>
        <v>0</v>
      </c>
      <c r="H273" s="80"/>
      <c r="I273" s="80"/>
      <c r="J273" s="80">
        <f>SUM(COUNTIF(xencot,{"",2,3,4,5,6,7,8,9,10,11,12,13,14}&amp;$C273)*{1,2,3,4,5,6,7,8,9,10,11,12,13,14})</f>
        <v>0</v>
      </c>
      <c r="K273" s="80">
        <f>SUM(COUNTIF(TBAT51NA,{"",2,3,4,5,6,7,8,9,10,11,12,13,14}&amp;$C273)*{1,2,3,4,5,6,7,8,9,10,11,12,13,14})</f>
        <v>0</v>
      </c>
      <c r="L273" s="80"/>
      <c r="M273" s="80">
        <f>SUM(COUNTIF(TBAT218NA,{"",2,3,4,5,6,7,8,9,10,11,12,13,14}&amp;$C273)*{1,2,3,4,5,6,7,8,9,10,11,12,13,14})</f>
        <v>0</v>
      </c>
      <c r="N273" s="80">
        <f>SUM(COUNTIF(TBAT22NA,{"",2,3,4,5,6,7,8,9,10,11,12,13,14}&amp;$C273)*{1,2,3,4,5,6,7,8,9,10,11,12,13,14})</f>
        <v>0</v>
      </c>
      <c r="O273" s="80">
        <f>SUM(COUNTIF(TBAT24NA,{"",2,3,4,5,6,7,8,9,10,11,12,13,14}&amp;$C273)*{1,2,3,4,5,6,7,8,9,10,11,12,13,14})</f>
        <v>0</v>
      </c>
      <c r="P273" s="80">
        <f>SUM(COUNTIF(TBAT9NA,{"",2,3,4,5,6,7,8,9,10,11,12,13,14}&amp;$C273)*{1,2,3,4,5,6,7,8,9,10,11,12,13,14})</f>
        <v>0</v>
      </c>
      <c r="Q273" s="80">
        <f>SUM(COUNTIF(TBAT60NA,{"",2,3,4,5,6,7,8,9,10,11,12,13,14}&amp;$C273)*{1,2,3,4,5,6,7,8,9,10,11,12,13,14})</f>
        <v>0</v>
      </c>
      <c r="R273" s="80">
        <f>SUM(COUNTIF(TBAT164NA,{"",2,3,4,5,6,7,8,9,10,11,12,13,14}&amp;$C273)*{1,2,3,4,5,6,7,8,9,10,11,12,13,14})</f>
        <v>0</v>
      </c>
      <c r="S273" s="80">
        <f>SUM(COUNTIF(TBAT52NA,{"",2,3,4,5,6,7,8,9,10,11,12,13,14}&amp;$C273)*{1,2,3,4,5,6,7,8,9,10,11,12,13,14})</f>
        <v>0</v>
      </c>
      <c r="T273" s="80">
        <f>SUM(COUNTIF(TBAT301NA,{"",2,3,4,5,6,7,8,9,10,11,12,13,14}&amp;$C273)*{1,2,3,4,5,6,7,8,9,10,11,12,13,14})</f>
        <v>0</v>
      </c>
      <c r="U273" s="80">
        <f>SUM(COUNTIF(TBAT46NA,{"",2,3,4,5,6,7,8,9,10,11,12,13,14}&amp;$C273)*{1,2,3,4,5,6,7,8,9,10,11,12,13,14})</f>
        <v>0</v>
      </c>
      <c r="V273" s="80">
        <f>SUM(COUNTIF(TBAT378NA,{"",2,3,4,5,6,7,8,9,10,11,12,13,14}&amp;$C273)*{1,2,3,4,5,6,7,8,9,10,11,12,13,14})</f>
        <v>0</v>
      </c>
      <c r="W273" s="171">
        <f t="shared" si="19"/>
        <v>6603</v>
      </c>
      <c r="X273" s="581"/>
    </row>
    <row r="274" spans="1:24">
      <c r="A274" s="168">
        <f>IF(W274=0,"ẩn",MAX($A$5:$A273)+1)</f>
        <v>60</v>
      </c>
      <c r="B274" s="175" t="s">
        <v>327</v>
      </c>
      <c r="C274" s="176" t="s">
        <v>2359</v>
      </c>
      <c r="D274" s="181" t="s">
        <v>65</v>
      </c>
      <c r="E274" s="170">
        <f t="array" ref="E274">+SUM(IF(RIGHT(thaydayTA,LEN($C274))=$C274,--LEFT(thaydayTA,LEN(thaydayTA)-LEN($C274))))</f>
        <v>2946</v>
      </c>
      <c r="F274" s="80">
        <f>SUM(COUNTIF(XDMTA5ABDEN39,{"",2,3,4,5,6,7,8,9,10,11,12,13,14}&amp;$C274)*{1,2,3,4,5,6,7,8,9,10,11,12,13,14})</f>
        <v>0</v>
      </c>
      <c r="G274" s="80">
        <f>SUM(COUNTIF(TA15DEN61,{"",2,3,4,5,6,7,8,9,10,11,12,13,14}&amp;$C274)*{1,2,3,4,5,6,7,8,9,10,11,12,13,14})</f>
        <v>0</v>
      </c>
      <c r="H274" s="424">
        <f t="array" ref="H274">+SUM(IF(RIGHT(thuhoiTA,LEN($C274))=$C274,--LEFT(thuhoiTA,LEN(thuhoiTA)-LEN($C274))))</f>
        <v>1662</v>
      </c>
      <c r="I274" s="80"/>
      <c r="J274" s="80">
        <f>SUM(COUNTIF(xencot,{"",2,3,4,5,6,7,8,9,10,11,12,13,14}&amp;$C274)*{1,2,3,4,5,6,7,8,9,10,11,12,13,14})</f>
        <v>0</v>
      </c>
      <c r="K274" s="80">
        <f>SUM(COUNTIF(TBAT51NA,{"",2,3,4,5,6,7,8,9,10,11,12,13,14}&amp;$C274)*{1,2,3,4,5,6,7,8,9,10,11,12,13,14})</f>
        <v>0</v>
      </c>
      <c r="L274" s="80"/>
      <c r="M274" s="80">
        <f>SUM(COUNTIF(TBAT218NA,{"",2,3,4,5,6,7,8,9,10,11,12,13,14}&amp;$C274)*{1,2,3,4,5,6,7,8,9,10,11,12,13,14})</f>
        <v>0</v>
      </c>
      <c r="N274" s="80">
        <f>SUM(COUNTIF(TBAT22NA,{"",2,3,4,5,6,7,8,9,10,11,12,13,14}&amp;$C274)*{1,2,3,4,5,6,7,8,9,10,11,12,13,14})</f>
        <v>0</v>
      </c>
      <c r="O274" s="80">
        <f>SUM(COUNTIF(TBAT24NA,{"",2,3,4,5,6,7,8,9,10,11,12,13,14}&amp;$C274)*{1,2,3,4,5,6,7,8,9,10,11,12,13,14})</f>
        <v>0</v>
      </c>
      <c r="P274" s="80">
        <f>SUM(COUNTIF(TBAT9NA,{"",2,3,4,5,6,7,8,9,10,11,12,13,14}&amp;$C274)*{1,2,3,4,5,6,7,8,9,10,11,12,13,14})</f>
        <v>0</v>
      </c>
      <c r="Q274" s="80">
        <f>SUM(COUNTIF(TBAT60NA,{"",2,3,4,5,6,7,8,9,10,11,12,13,14}&amp;$C274)*{1,2,3,4,5,6,7,8,9,10,11,12,13,14})</f>
        <v>0</v>
      </c>
      <c r="R274" s="80">
        <f>SUM(COUNTIF(TBAT164NA,{"",2,3,4,5,6,7,8,9,10,11,12,13,14}&amp;$C274)*{1,2,3,4,5,6,7,8,9,10,11,12,13,14})</f>
        <v>0</v>
      </c>
      <c r="S274" s="80">
        <f>SUM(COUNTIF(TBAT52NA,{"",2,3,4,5,6,7,8,9,10,11,12,13,14}&amp;$C274)*{1,2,3,4,5,6,7,8,9,10,11,12,13,14})</f>
        <v>0</v>
      </c>
      <c r="T274" s="80">
        <f>SUM(COUNTIF(TBAT301NA,{"",2,3,4,5,6,7,8,9,10,11,12,13,14}&amp;$C274)*{1,2,3,4,5,6,7,8,9,10,11,12,13,14})</f>
        <v>0</v>
      </c>
      <c r="U274" s="80">
        <f>SUM(COUNTIF(TBAT46NA,{"",2,3,4,5,6,7,8,9,10,11,12,13,14}&amp;$C274)*{1,2,3,4,5,6,7,8,9,10,11,12,13,14})</f>
        <v>0</v>
      </c>
      <c r="V274" s="80">
        <f>SUM(COUNTIF(TBAT378NA,{"",2,3,4,5,6,7,8,9,10,11,12,13,14}&amp;$C274)*{1,2,3,4,5,6,7,8,9,10,11,12,13,14})</f>
        <v>0</v>
      </c>
      <c r="W274" s="171">
        <f t="shared" si="19"/>
        <v>4608</v>
      </c>
      <c r="X274" s="581"/>
    </row>
    <row r="275" spans="1:24">
      <c r="A275" s="168">
        <f>IF(W275=0,"ẩn",MAX($A$5:$A274)+1)</f>
        <v>61</v>
      </c>
      <c r="B275" s="175" t="s">
        <v>2367</v>
      </c>
      <c r="C275" s="176" t="s">
        <v>2368</v>
      </c>
      <c r="D275" s="181" t="s">
        <v>12</v>
      </c>
      <c r="E275" s="80">
        <f t="array" ref="E275">SUM(COUNTIF(thaydayTA,{"",2,3,4,5,6,7,8,9,10,11,12,13,14}&amp;$C275)*{1,2,3,4,5,6,7,8,9,10,11,12,13,14})</f>
        <v>3</v>
      </c>
      <c r="F275" s="80">
        <f>SUM(COUNTIF(XDMTA5ABDEN39,{"",2,3,4,5,6,7,8,9,10,11,12,13,14}&amp;$C275)*{1,2,3,4,5,6,7,8,9,10,11,12,13,14})</f>
        <v>0</v>
      </c>
      <c r="G275" s="80">
        <f>SUM(COUNTIF(TA15DEN61,{"",2,3,4,5,6,7,8,9,10,11,12,13,14}&amp;$C275)*{1,2,3,4,5,6,7,8,9,10,11,12,13,14})</f>
        <v>0</v>
      </c>
      <c r="H275" s="80"/>
      <c r="I275" s="80"/>
      <c r="J275" s="80">
        <f>SUM(COUNTIF(xencot,{"",2,3,4,5,6,7,8,9,10,11,12,13,14}&amp;$C275)*{1,2,3,4,5,6,7,8,9,10,11,12,13,14})</f>
        <v>0</v>
      </c>
      <c r="K275" s="80">
        <f>SUM(COUNTIF(TBAT51NA,{"",2,3,4,5,6,7,8,9,10,11,12,13,14}&amp;$C275)*{1,2,3,4,5,6,7,8,9,10,11,12,13,14})</f>
        <v>0</v>
      </c>
      <c r="L275" s="80"/>
      <c r="M275" s="80">
        <f>SUM(COUNTIF(TBAT218NA,{"",2,3,4,5,6,7,8,9,10,11,12,13,14}&amp;$C275)*{1,2,3,4,5,6,7,8,9,10,11,12,13,14})</f>
        <v>0</v>
      </c>
      <c r="N275" s="80">
        <f>SUM(COUNTIF(TBAT22NA,{"",2,3,4,5,6,7,8,9,10,11,12,13,14}&amp;$C275)*{1,2,3,4,5,6,7,8,9,10,11,12,13,14})</f>
        <v>0</v>
      </c>
      <c r="O275" s="80">
        <f>SUM(COUNTIF(TBAT24NA,{"",2,3,4,5,6,7,8,9,10,11,12,13,14}&amp;$C275)*{1,2,3,4,5,6,7,8,9,10,11,12,13,14})</f>
        <v>0</v>
      </c>
      <c r="P275" s="80">
        <f>SUM(COUNTIF(TBAT9NA,{"",2,3,4,5,6,7,8,9,10,11,12,13,14}&amp;$C275)*{1,2,3,4,5,6,7,8,9,10,11,12,13,14})</f>
        <v>0</v>
      </c>
      <c r="Q275" s="80">
        <f>SUM(COUNTIF(TBAT60NA,{"",2,3,4,5,6,7,8,9,10,11,12,13,14}&amp;$C275)*{1,2,3,4,5,6,7,8,9,10,11,12,13,14})</f>
        <v>0</v>
      </c>
      <c r="R275" s="80">
        <f>SUM(COUNTIF(TBAT164NA,{"",2,3,4,5,6,7,8,9,10,11,12,13,14}&amp;$C275)*{1,2,3,4,5,6,7,8,9,10,11,12,13,14})</f>
        <v>0</v>
      </c>
      <c r="S275" s="80">
        <f>SUM(COUNTIF(TBAT52NA,{"",2,3,4,5,6,7,8,9,10,11,12,13,14}&amp;$C275)*{1,2,3,4,5,6,7,8,9,10,11,12,13,14})</f>
        <v>0</v>
      </c>
      <c r="T275" s="80">
        <f>SUM(COUNTIF(TBAT301NA,{"",2,3,4,5,6,7,8,9,10,11,12,13,14}&amp;$C275)*{1,2,3,4,5,6,7,8,9,10,11,12,13,14})</f>
        <v>0</v>
      </c>
      <c r="U275" s="80">
        <f>SUM(COUNTIF(TBAT46NA,{"",2,3,4,5,6,7,8,9,10,11,12,13,14}&amp;$C275)*{1,2,3,4,5,6,7,8,9,10,11,12,13,14})</f>
        <v>0</v>
      </c>
      <c r="V275" s="80">
        <f>SUM(COUNTIF(TBAT378NA,{"",2,3,4,5,6,7,8,9,10,11,12,13,14}&amp;$C275)*{1,2,3,4,5,6,7,8,9,10,11,12,13,14})</f>
        <v>0</v>
      </c>
      <c r="W275" s="171">
        <f t="shared" si="19"/>
        <v>3</v>
      </c>
      <c r="X275" s="581"/>
    </row>
    <row r="276" spans="1:24">
      <c r="A276" s="168">
        <f>IF(W276=0,"ẩn",MAX($A$5:$A275)+1)</f>
        <v>62</v>
      </c>
      <c r="B276" s="175" t="s">
        <v>2362</v>
      </c>
      <c r="C276" s="176" t="s">
        <v>2361</v>
      </c>
      <c r="D276" s="181" t="s">
        <v>12</v>
      </c>
      <c r="E276" s="80">
        <f t="array" ref="E276">SUM(COUNTIF(thaydayTA,{"",2,3,4,5,6,7,8,9,10,11,12,13,14}&amp;$C276)*{1,2,3,4,5,6,7,8,9,10,11,12,13,14})</f>
        <v>51</v>
      </c>
      <c r="F276" s="80">
        <f>SUM(COUNTIF(XDMTA5ABDEN39,{"",2,3,4,5,6,7,8,9,10,11,12,13,14}&amp;$C276)*{1,2,3,4,5,6,7,8,9,10,11,12,13,14})</f>
        <v>6</v>
      </c>
      <c r="G276" s="80">
        <f>SUM(COUNTIF(TA15DEN61,{"",2,3,4,5,6,7,8,9,10,11,12,13,14}&amp;$C276)*{1,2,3,4,5,6,7,8,9,10,11,12,13,14})</f>
        <v>0</v>
      </c>
      <c r="H276" s="80">
        <f>SUM(COUNTIF(thuhoiTA,{"",2,3,4,5,6,7,8,9,10,11,12,13,14}&amp;$C276)*{1,2,3,4,5,6,7,8,9,10,11,12,13,14})</f>
        <v>3</v>
      </c>
      <c r="I276" s="80"/>
      <c r="J276" s="80">
        <f>SUM(COUNTIF(xencot,{"",2,3,4,5,6,7,8,9,10,11,12,13,14}&amp;$C276)*{1,2,3,4,5,6,7,8,9,10,11,12,13,14})</f>
        <v>0</v>
      </c>
      <c r="K276" s="80">
        <f>SUM(COUNTIF(TBAT51NA,{"",2,3,4,5,6,7,8,9,10,11,12,13,14}&amp;$C276)*{1,2,3,4,5,6,7,8,9,10,11,12,13,14})</f>
        <v>0</v>
      </c>
      <c r="L276" s="80"/>
      <c r="M276" s="80">
        <f>SUM(COUNTIF(TBAT218NA,{"",2,3,4,5,6,7,8,9,10,11,12,13,14}&amp;$C276)*{1,2,3,4,5,6,7,8,9,10,11,12,13,14})</f>
        <v>0</v>
      </c>
      <c r="N276" s="80">
        <f>SUM(COUNTIF(TBAT22NA,{"",2,3,4,5,6,7,8,9,10,11,12,13,14}&amp;$C276)*{1,2,3,4,5,6,7,8,9,10,11,12,13,14})</f>
        <v>0</v>
      </c>
      <c r="O276" s="80">
        <f>SUM(COUNTIF(TBAT24NA,{"",2,3,4,5,6,7,8,9,10,11,12,13,14}&amp;$C276)*{1,2,3,4,5,6,7,8,9,10,11,12,13,14})</f>
        <v>0</v>
      </c>
      <c r="P276" s="80">
        <f>SUM(COUNTIF(TBAT9NA,{"",2,3,4,5,6,7,8,9,10,11,12,13,14}&amp;$C276)*{1,2,3,4,5,6,7,8,9,10,11,12,13,14})</f>
        <v>0</v>
      </c>
      <c r="Q276" s="80">
        <f>SUM(COUNTIF(TBAT60NA,{"",2,3,4,5,6,7,8,9,10,11,12,13,14}&amp;$C276)*{1,2,3,4,5,6,7,8,9,10,11,12,13,14})</f>
        <v>0</v>
      </c>
      <c r="R276" s="80">
        <f>SUM(COUNTIF(TBAT164NA,{"",2,3,4,5,6,7,8,9,10,11,12,13,14}&amp;$C276)*{1,2,3,4,5,6,7,8,9,10,11,12,13,14})</f>
        <v>0</v>
      </c>
      <c r="S276" s="80">
        <f>SUM(COUNTIF(TBAT52NA,{"",2,3,4,5,6,7,8,9,10,11,12,13,14}&amp;$C276)*{1,2,3,4,5,6,7,8,9,10,11,12,13,14})</f>
        <v>0</v>
      </c>
      <c r="T276" s="80">
        <f>SUM(COUNTIF(TBAT301NA,{"",2,3,4,5,6,7,8,9,10,11,12,13,14}&amp;$C276)*{1,2,3,4,5,6,7,8,9,10,11,12,13,14})</f>
        <v>0</v>
      </c>
      <c r="U276" s="80">
        <f>SUM(COUNTIF(TBAT46NA,{"",2,3,4,5,6,7,8,9,10,11,12,13,14}&amp;$C276)*{1,2,3,4,5,6,7,8,9,10,11,12,13,14})</f>
        <v>0</v>
      </c>
      <c r="V276" s="80">
        <f>SUM(COUNTIF(TBAT378NA,{"",2,3,4,5,6,7,8,9,10,11,12,13,14}&amp;$C276)*{1,2,3,4,5,6,7,8,9,10,11,12,13,14})</f>
        <v>0</v>
      </c>
      <c r="W276" s="171">
        <f t="shared" si="19"/>
        <v>60</v>
      </c>
      <c r="X276" s="581"/>
    </row>
    <row r="277" spans="1:24" hidden="1">
      <c r="A277" s="168" t="str">
        <f>IF(W277=0,"ẩn",MAX($A$5:$A276)+1)</f>
        <v>ẩn</v>
      </c>
      <c r="B277" s="175" t="s">
        <v>651</v>
      </c>
      <c r="C277" s="176" t="s">
        <v>652</v>
      </c>
      <c r="D277" s="181" t="s">
        <v>12</v>
      </c>
      <c r="E277" s="190">
        <f t="array" ref="E277">SUM(COUNTIF(thaydayTA,{"",2,3,4,5,6,7,8,9,10,11,12,13,14}&amp;$C277)*{1,2,3,4,5,6,7,8,9,10,11,12,13,14})</f>
        <v>0</v>
      </c>
      <c r="F277" s="80">
        <f>SUM(COUNTIF(XDMTA5ABDEN39,{"",2,3,4,5,6,7,8,9,10,11,12,13,14}&amp;$C277)*{1,2,3,4,5,6,7,8,9,10,11,12,13,14})</f>
        <v>0</v>
      </c>
      <c r="G277" s="190">
        <f>SUM(COUNTIF(TA15DEN61,{"",2,3,4,5,6,7,8,9,10,11,12,13,14}&amp;$C277)*{1,2,3,4,5,6,7,8,9,10,11,12,13,14})</f>
        <v>0</v>
      </c>
      <c r="H277" s="190"/>
      <c r="I277" s="190"/>
      <c r="J277" s="190">
        <f>SUM(COUNTIF(xencot,{"",2,3,4,5,6,7,8,9,10,11,12,13,14}&amp;$C277)*{1,2,3,4,5,6,7,8,9,10,11,12,13,14})</f>
        <v>0</v>
      </c>
      <c r="K277" s="190">
        <f>SUM(COUNTIF(TBAT51NA,{"",2,3,4,5,6,7,8,9,10,11,12,13,14}&amp;$C277)*{1,2,3,4,5,6,7,8,9,10,11,12,13,14})</f>
        <v>0</v>
      </c>
      <c r="L277" s="190"/>
      <c r="M277" s="190">
        <f>SUM(COUNTIF(TBAT218NA,{"",2,3,4,5,6,7,8,9,10,11,12,13,14}&amp;$C277)*{1,2,3,4,5,6,7,8,9,10,11,12,13,14})</f>
        <v>0</v>
      </c>
      <c r="N277" s="190">
        <f>SUM(COUNTIF(TBAT22NA,{"",2,3,4,5,6,7,8,9,10,11,12,13,14}&amp;$C277)*{1,2,3,4,5,6,7,8,9,10,11,12,13,14})</f>
        <v>0</v>
      </c>
      <c r="O277" s="190">
        <f>SUM(COUNTIF(TBAT24NA,{"",2,3,4,5,6,7,8,9,10,11,12,13,14}&amp;$C277)*{1,2,3,4,5,6,7,8,9,10,11,12,13,14})</f>
        <v>0</v>
      </c>
      <c r="P277" s="190">
        <f>SUM(COUNTIF(TBAT9NA,{"",2,3,4,5,6,7,8,9,10,11,12,13,14}&amp;$C277)*{1,2,3,4,5,6,7,8,9,10,11,12,13,14})</f>
        <v>0</v>
      </c>
      <c r="Q277" s="190">
        <f>SUM(COUNTIF(TBAT60NA,{"",2,3,4,5,6,7,8,9,10,11,12,13,14}&amp;$C277)*{1,2,3,4,5,6,7,8,9,10,11,12,13,14})</f>
        <v>0</v>
      </c>
      <c r="R277" s="190">
        <f>SUM(COUNTIF(TBAT164NA,{"",2,3,4,5,6,7,8,9,10,11,12,13,14}&amp;$C277)*{1,2,3,4,5,6,7,8,9,10,11,12,13,14})</f>
        <v>0</v>
      </c>
      <c r="S277" s="190">
        <f>SUM(COUNTIF(TBAT52NA,{"",2,3,4,5,6,7,8,9,10,11,12,13,14}&amp;$C277)*{1,2,3,4,5,6,7,8,9,10,11,12,13,14})</f>
        <v>0</v>
      </c>
      <c r="T277" s="190">
        <f>SUM(COUNTIF(TBAT301NA,{"",2,3,4,5,6,7,8,9,10,11,12,13,14}&amp;$C277)*{1,2,3,4,5,6,7,8,9,10,11,12,13,14})</f>
        <v>0</v>
      </c>
      <c r="U277" s="190">
        <f>SUM(COUNTIF(TBAT46NA,{"",2,3,4,5,6,7,8,9,10,11,12,13,14}&amp;$C277)*{1,2,3,4,5,6,7,8,9,10,11,12,13,14})</f>
        <v>0</v>
      </c>
      <c r="V277" s="190">
        <f>SUM(COUNTIF(TBAT378NA,{"",2,3,4,5,6,7,8,9,10,11,12,13,14}&amp;$C277)*{1,2,3,4,5,6,7,8,9,10,11,12,13,14})</f>
        <v>0</v>
      </c>
      <c r="W277" s="225">
        <f t="shared" si="19"/>
        <v>0</v>
      </c>
      <c r="X277" s="176"/>
    </row>
    <row r="278" spans="1:24">
      <c r="A278" s="168">
        <f>IF(W278=0,"ẩn",MAX($A$5:$A277)+1)</f>
        <v>63</v>
      </c>
      <c r="B278" s="175" t="s">
        <v>611</v>
      </c>
      <c r="C278" s="176" t="s">
        <v>2366</v>
      </c>
      <c r="D278" s="181" t="s">
        <v>12</v>
      </c>
      <c r="E278" s="80">
        <f t="array" ref="E278">SUM(COUNTIF(thaydayTA,{"",2,3,4,5,6,7,8,9,10,11,12,13,14}&amp;$C278)*{1,2,3,4,5,6,7,8,9,10,11,12,13,14})</f>
        <v>204</v>
      </c>
      <c r="F278" s="80">
        <f>SUM(COUNTIF(XDMTA5ABDEN39,{"",2,3,4,5,6,7,8,9,10,11,12,13,14}&amp;$C278)*{1,2,3,4,5,6,7,8,9,10,11,12,13,14})</f>
        <v>0</v>
      </c>
      <c r="G278" s="80">
        <f>SUM(COUNTIF(TA15DEN61,{"",2,3,4,5,6,7,8,9,10,11,12,13,14}&amp;$C278)*{1,2,3,4,5,6,7,8,9,10,11,12,13,14})</f>
        <v>0</v>
      </c>
      <c r="H278" s="80"/>
      <c r="I278" s="80"/>
      <c r="J278" s="80">
        <f>SUM(COUNTIF(xencot,{"",2,3,4,5,6,7,8,9,10,11,12,13,14}&amp;$C278)*{1,2,3,4,5,6,7,8,9,10,11,12,13,14})</f>
        <v>0</v>
      </c>
      <c r="K278" s="80">
        <f>SUM(COUNTIF(TBAT51NA,{"",2,3,4,5,6,7,8,9,10,11,12,13,14}&amp;$C278)*{1,2,3,4,5,6,7,8,9,10,11,12,13,14})</f>
        <v>0</v>
      </c>
      <c r="L278" s="80"/>
      <c r="M278" s="80">
        <f>SUM(COUNTIF(TBAT218NA,{"",2,3,4,5,6,7,8,9,10,11,12,13,14}&amp;$C278)*{1,2,3,4,5,6,7,8,9,10,11,12,13,14})</f>
        <v>0</v>
      </c>
      <c r="N278" s="80">
        <f>SUM(COUNTIF(TBAT22NA,{"",2,3,4,5,6,7,8,9,10,11,12,13,14}&amp;$C278)*{1,2,3,4,5,6,7,8,9,10,11,12,13,14})</f>
        <v>0</v>
      </c>
      <c r="O278" s="80">
        <f>SUM(COUNTIF(TBAT24NA,{"",2,3,4,5,6,7,8,9,10,11,12,13,14}&amp;$C278)*{1,2,3,4,5,6,7,8,9,10,11,12,13,14})</f>
        <v>0</v>
      </c>
      <c r="P278" s="80">
        <f>SUM(COUNTIF(TBAT9NA,{"",2,3,4,5,6,7,8,9,10,11,12,13,14}&amp;$C278)*{1,2,3,4,5,6,7,8,9,10,11,12,13,14})</f>
        <v>0</v>
      </c>
      <c r="Q278" s="80">
        <f>SUM(COUNTIF(TBAT60NA,{"",2,3,4,5,6,7,8,9,10,11,12,13,14}&amp;$C278)*{1,2,3,4,5,6,7,8,9,10,11,12,13,14})</f>
        <v>0</v>
      </c>
      <c r="R278" s="80">
        <f>SUM(COUNTIF(TBAT164NA,{"",2,3,4,5,6,7,8,9,10,11,12,13,14}&amp;$C278)*{1,2,3,4,5,6,7,8,9,10,11,12,13,14})</f>
        <v>0</v>
      </c>
      <c r="S278" s="80">
        <f>SUM(COUNTIF(TBAT52NA,{"",2,3,4,5,6,7,8,9,10,11,12,13,14}&amp;$C278)*{1,2,3,4,5,6,7,8,9,10,11,12,13,14})</f>
        <v>0</v>
      </c>
      <c r="T278" s="80">
        <f>SUM(COUNTIF(TBAT301NA,{"",2,3,4,5,6,7,8,9,10,11,12,13,14}&amp;$C278)*{1,2,3,4,5,6,7,8,9,10,11,12,13,14})</f>
        <v>0</v>
      </c>
      <c r="U278" s="80">
        <f>SUM(COUNTIF(TBAT46NA,{"",2,3,4,5,6,7,8,9,10,11,12,13,14}&amp;$C278)*{1,2,3,4,5,6,7,8,9,10,11,12,13,14})</f>
        <v>0</v>
      </c>
      <c r="V278" s="80">
        <f>SUM(COUNTIF(TBAT378NA,{"",2,3,4,5,6,7,8,9,10,11,12,13,14}&amp;$C278)*{1,2,3,4,5,6,7,8,9,10,11,12,13,14})</f>
        <v>0</v>
      </c>
      <c r="W278" s="171">
        <f t="shared" si="19"/>
        <v>204</v>
      </c>
      <c r="X278" s="581"/>
    </row>
    <row r="279" spans="1:24" s="174" customFormat="1">
      <c r="A279" s="168"/>
      <c r="B279" s="432" t="s">
        <v>2595</v>
      </c>
      <c r="C279" s="431"/>
      <c r="D279" s="431"/>
      <c r="E279" s="421"/>
      <c r="F279" s="421"/>
      <c r="G279" s="421"/>
      <c r="H279" s="421"/>
      <c r="I279" s="421"/>
      <c r="J279" s="171"/>
      <c r="K279" s="421"/>
      <c r="L279" s="421"/>
      <c r="M279" s="421"/>
      <c r="N279" s="171"/>
      <c r="O279" s="421"/>
      <c r="P279" s="421"/>
      <c r="Q279" s="421"/>
      <c r="R279" s="421"/>
      <c r="S279" s="421"/>
      <c r="T279" s="421"/>
      <c r="U279" s="421"/>
      <c r="V279" s="421"/>
      <c r="W279" s="171"/>
      <c r="X279" s="584"/>
    </row>
    <row r="280" spans="1:24" s="174" customFormat="1">
      <c r="A280" s="168"/>
      <c r="B280" s="433" t="s">
        <v>2597</v>
      </c>
      <c r="C280" s="434"/>
      <c r="D280" s="434"/>
      <c r="E280" s="430"/>
      <c r="F280" s="430"/>
      <c r="G280" s="430"/>
      <c r="H280" s="430"/>
      <c r="I280" s="430"/>
      <c r="J280" s="171"/>
      <c r="K280" s="430"/>
      <c r="L280" s="430"/>
      <c r="M280" s="430"/>
      <c r="N280" s="171"/>
      <c r="O280" s="430"/>
      <c r="P280" s="430"/>
      <c r="Q280" s="430"/>
      <c r="R280" s="430"/>
      <c r="S280" s="430"/>
      <c r="T280" s="430"/>
      <c r="U280" s="430"/>
      <c r="V280" s="430"/>
      <c r="W280" s="171"/>
      <c r="X280" s="585"/>
    </row>
    <row r="281" spans="1:24" s="182" customFormat="1">
      <c r="A281" s="168">
        <f>IF(W281=0,"ẩn",MAX($A$5:$A280)+1)</f>
        <v>64</v>
      </c>
      <c r="B281" s="175" t="s">
        <v>2442</v>
      </c>
      <c r="C281" s="181" t="s">
        <v>2179</v>
      </c>
      <c r="D281" s="181"/>
      <c r="E281" s="80">
        <f t="array" ref="E281">SUM(COUNTIF(thaydayTA,{"",2,3,4,5,6,7,8,9,10,11,12,13,14}&amp;$C281)*{1,2,3,4,5,6,7,8,9,10,11,12,13,14})</f>
        <v>0</v>
      </c>
      <c r="F281" s="80">
        <f>SUM(COUNTIF(XDMTA5ABDEN39,{"",2,3,4,5,6,7,8,9,10,11,12,13,14}&amp;$C281)*{1,2,3,4,5,6,7,8,9,10,11,12,13,14})</f>
        <v>0</v>
      </c>
      <c r="G281" s="80">
        <f>SUM(COUNTIF(TA15DEN61,{"",2,3,4,5,6,7,8,9,10,11,12,13,14}&amp;$C281)*{1,2,3,4,5,6,7,8,9,10,11,12,13,14})</f>
        <v>0</v>
      </c>
      <c r="H281" s="80"/>
      <c r="I281" s="80"/>
      <c r="J281" s="80">
        <f>SUM(COUNTIF(xencot,{"",2,3,4,5,6,7,8,9,10,11,12,13,14}&amp;$C281)*{1,2,3,4,5,6,7,8,9,10,11,12,13,14})</f>
        <v>0</v>
      </c>
      <c r="K281" s="80">
        <f>SUM(COUNTIF(TBAT51NA,{"",2,3,4,5,6,7,8,9,10,11,12,13,14}&amp;$C281)*{1,2,3,4,5,6,7,8,9,10,11,12,13,14})</f>
        <v>0</v>
      </c>
      <c r="L281" s="80">
        <f>SUM(COUNTIF(TA63NA,{"",2,3,4,5,6,7,8,9,10,11,12,13,14}&amp;$C281)*{1,2,3,4,5,6,7,8,9,10,11,12,13,14})</f>
        <v>0</v>
      </c>
      <c r="M281" s="80">
        <f>SUM(COUNTIF(TBAT218NA,{"",2,3,4,5,6,7,8,9,10,11,12,13,14}&amp;$C281)*{1,2,3,4,5,6,7,8,9,10,11,12,13,14})</f>
        <v>0</v>
      </c>
      <c r="N281" s="80">
        <f>SUM(COUNTIF(TBAT22NA,{"",2,3,4,5,6,7,8,9,10,11,12,13,14}&amp;$C281)*{1,2,3,4,5,6,7,8,9,10,11,12,13,14})</f>
        <v>0</v>
      </c>
      <c r="O281" s="80">
        <f>SUM(COUNTIF(TBAT24NA,{"",2,3,4,5,6,7,8,9,10,11,12,13,14}&amp;$C281)*{1,2,3,4,5,6,7,8,9,10,11,12,13,14})</f>
        <v>0</v>
      </c>
      <c r="P281" s="80">
        <f>SUM(COUNTIF(TBAT9NA,{"",2,3,4,5,6,7,8,9,10,11,12,13,14}&amp;$C281)*{1,2,3,4,5,6,7,8,9,10,11,12,13,14})</f>
        <v>0</v>
      </c>
      <c r="Q281" s="80">
        <f>SUM(COUNTIF(TBAT60NA,{"",2,3,4,5,6,7,8,9,10,11,12,13,14}&amp;$C281)*{1,2,3,4,5,6,7,8,9,10,11,12,13,14})</f>
        <v>0</v>
      </c>
      <c r="R281" s="80">
        <f>SUM(COUNTIF(TBAT164NA,{"",2,3,4,5,6,7,8,9,10,11,12,13,14}&amp;$C281)*{1,2,3,4,5,6,7,8,9,10,11,12,13,14})</f>
        <v>0</v>
      </c>
      <c r="S281" s="80">
        <f>SUM(COUNTIF(TBAT52NA,{"",2,3,4,5,6,7,8,9,10,11,12,13,14}&amp;$C281)*{1,2,3,4,5,6,7,8,9,10,11,12,13,14})</f>
        <v>0</v>
      </c>
      <c r="T281" s="80">
        <f>SUM(COUNTIF(TBAT301NA,{"",2,3,4,5,6,7,8,9,10,11,12,13,14}&amp;$C281)*{1,2,3,4,5,6,7,8,9,10,11,12,13,14})</f>
        <v>0</v>
      </c>
      <c r="U281" s="80">
        <f>SUM(COUNTIF(TBAT46NA,{"",2,3,4,5,6,7,8,9,10,11,12,13,14}&amp;$C281)*{1,2,3,4,5,6,7,8,9,10,11,12,13,14})</f>
        <v>0</v>
      </c>
      <c r="V281" s="80">
        <f>SUM(COUNTIF(TBAT378NA,{"",2,3,4,5,6,7,8,9,10,11,12,13,14}&amp;$C281)*{1,2,3,4,5,6,7,8,9,10,11,12,13,14})</f>
        <v>66</v>
      </c>
      <c r="W281" s="171">
        <f>+SUM(E281:V281)</f>
        <v>66</v>
      </c>
      <c r="X281" s="579"/>
    </row>
    <row r="282" spans="1:24">
      <c r="A282" s="168">
        <f>IF(W282=0,"ẩn",MAX($A$5:$A281)+1)</f>
        <v>65</v>
      </c>
      <c r="B282" s="175" t="s">
        <v>2440</v>
      </c>
      <c r="C282" s="181" t="s">
        <v>2233</v>
      </c>
      <c r="D282" s="181" t="s">
        <v>65</v>
      </c>
      <c r="E282" s="170">
        <f t="array" ref="E282">+SUM(IF(RIGHT(thaydayTA,LEN($C282))=$C282,--LEFT(thaydayTA,LEN(thaydayTA)-LEN($C282))))</f>
        <v>0</v>
      </c>
      <c r="F282" s="80">
        <f>SUM(COUNTIF(XDMTA5ABDEN39,{"",2,3,4,5,6,7,8,9,10,11,12,13,14}&amp;$C282)*{1,2,3,4,5,6,7,8,9,10,11,12,13,14})</f>
        <v>0</v>
      </c>
      <c r="G282" s="170">
        <f t="array" ref="G282">+SUM(IF(RIGHT(TA15DEN61,LEN($C282))=$C282,--LEFT(TA15DEN61,LEN(TA15DEN61)-LEN($C282))))</f>
        <v>0</v>
      </c>
      <c r="H282" s="170"/>
      <c r="I282" s="170"/>
      <c r="J282" s="170"/>
      <c r="K282" s="170">
        <f t="array" ref="K282">+SUM(IF(RIGHT(TBAT51NA,LEN($C282))=$C282,--LEFT(TBAT51NA,LEN(TBAT51NA)-LEN($C282))))</f>
        <v>0</v>
      </c>
      <c r="L282" s="170"/>
      <c r="M282" s="170">
        <f t="array" ref="M282">SUM(IF(RIGHT(TBAT218NA,LEN($C282))=$C282,--LEFT(TBAT218NA,LEN(TBAT218NA)-LEN($C282))))</f>
        <v>0</v>
      </c>
      <c r="N282" s="170">
        <f t="array" ref="N282">SUM(IF(RIGHT(TBAT22NA,LEN($C282))=$C282,--LEFT(TBAT22NA,LEN(TBAT22NA)-LEN($C282))))</f>
        <v>0</v>
      </c>
      <c r="O282" s="170">
        <f t="array" ref="O282">SUM(IF(RIGHT(TBAT24NA,LEN($C282))=$C282,--LEFT(TBAT24NA,LEN(TBAT24NA)-LEN($C282))))</f>
        <v>0</v>
      </c>
      <c r="P282" s="170">
        <f t="array" ref="P282">SUM(IF(RIGHT(TBAT9NA,LEN($C282))=$C282,--LEFT(TBAT9NA,LEN(TBAT9NA)-LEN($C282))))</f>
        <v>0</v>
      </c>
      <c r="Q282" s="170">
        <f t="array" ref="Q282">SUM(IF(RIGHT(TBAT60NA,LEN($C282))=$C282,--LEFT(TBAT60NA,LEN(TBAT60NA)-LEN($C282))))</f>
        <v>0</v>
      </c>
      <c r="R282" s="170">
        <f t="array" ref="R282">SUM(IF(RIGHT(TBAT164NA,LEN($C282))=$C282,--LEFT(TBAT164NA,LEN(TBAT164NA)-LEN($C282))))</f>
        <v>0</v>
      </c>
      <c r="S282" s="170">
        <f t="array" ref="S282">SUM(IF(RIGHT(TBAT52NA,LEN($C282))=$C282,--LEFT(TBAT52NA,LEN(TBAT52NA)-LEN($C282))))</f>
        <v>0</v>
      </c>
      <c r="T282" s="170">
        <f t="array" ref="T282">SUM(IF(RIGHT(TBAT301NA,LEN($C282))=$C282,--LEFT(TBAT301NA,LEN(TBAT301NA)-LEN($C282))))</f>
        <v>0</v>
      </c>
      <c r="U282" s="170">
        <f t="array" ref="U282">SUM(IF(RIGHT(TBAT164NA,LEN($C282))=$C282,--LEFT(TBAT164NA,LEN(TBAT164NA)-LEN($C282))))</f>
        <v>0</v>
      </c>
      <c r="V282" s="170">
        <f t="array" ref="V282">SUM(IF(RIGHT(TBAT378NA,LEN($C282))=$C282,--LEFT(TBAT378NA,LEN(TBAT378NA)-LEN($C282))))</f>
        <v>71.5</v>
      </c>
      <c r="W282" s="171">
        <f>+SUM(E282:V282)</f>
        <v>71.5</v>
      </c>
      <c r="X282" s="581"/>
    </row>
    <row r="283" spans="1:24">
      <c r="A283" s="168">
        <f>IF(W283=0,"ẩn",MAX($A$5:$A282)+1)</f>
        <v>66</v>
      </c>
      <c r="B283" s="175" t="s">
        <v>2440</v>
      </c>
      <c r="C283" s="181" t="s">
        <v>2441</v>
      </c>
      <c r="D283" s="181" t="s">
        <v>65</v>
      </c>
      <c r="E283" s="170">
        <f t="array" ref="E283">+SUM(IF(RIGHT(thaydayTA,LEN($C283))=$C283,--LEFT(thaydayTA,LEN(thaydayTA)-LEN($C283))))</f>
        <v>0</v>
      </c>
      <c r="F283" s="80">
        <f>SUM(COUNTIF(XDMTA5ABDEN39,{"",2,3,4,5,6,7,8,9,10,11,12,13,14}&amp;$C283)*{1,2,3,4,5,6,7,8,9,10,11,12,13,14})</f>
        <v>0</v>
      </c>
      <c r="G283" s="170">
        <f t="array" ref="G283">+SUM(IF(RIGHT(TA15DEN61,LEN($C283))=$C283,--LEFT(TA15DEN61,LEN(TA15DEN61)-LEN($C283))))</f>
        <v>0</v>
      </c>
      <c r="H283" s="170"/>
      <c r="I283" s="170"/>
      <c r="J283" s="170"/>
      <c r="K283" s="170">
        <f t="array" ref="K283">+SUM(IF(RIGHT(TBAT51NA,LEN($C283))=$C283,--LEFT(TBAT51NA,LEN(TBAT51NA)-LEN($C283))))</f>
        <v>0</v>
      </c>
      <c r="L283" s="170"/>
      <c r="M283" s="170">
        <f t="array" ref="M283">SUM(IF(RIGHT(TBAT218NA,LEN($C283))=$C283,--LEFT(TBAT218NA,LEN(TBAT218NA)-LEN($C283))))</f>
        <v>0</v>
      </c>
      <c r="N283" s="170">
        <f t="array" ref="N283">SUM(IF(RIGHT(TBAT22NA,LEN($C283))=$C283,--LEFT(TBAT22NA,LEN(TBAT22NA)-LEN($C283))))</f>
        <v>0</v>
      </c>
      <c r="O283" s="170">
        <f t="array" ref="O283">SUM(IF(RIGHT(TBAT24NA,LEN($C283))=$C283,--LEFT(TBAT24NA,LEN(TBAT24NA)-LEN($C283))))</f>
        <v>0</v>
      </c>
      <c r="P283" s="170">
        <f t="array" ref="P283">SUM(IF(RIGHT(TBAT9NA,LEN($C283))=$C283,--LEFT(TBAT9NA,LEN(TBAT9NA)-LEN($C283))))</f>
        <v>0</v>
      </c>
      <c r="Q283" s="170">
        <f t="array" ref="Q283">SUM(IF(RIGHT(TBAT60NA,LEN($C283))=$C283,--LEFT(TBAT60NA,LEN(TBAT60NA)-LEN($C283))))</f>
        <v>0</v>
      </c>
      <c r="R283" s="170">
        <f t="array" ref="R283">SUM(IF(RIGHT(TBAT164NA,LEN($C283))=$C283,--LEFT(TBAT164NA,LEN(TBAT164NA)-LEN($C283))))</f>
        <v>0</v>
      </c>
      <c r="S283" s="170">
        <f t="array" ref="S283">SUM(IF(RIGHT(TBAT52NA,LEN($C283))=$C283,--LEFT(TBAT52NA,LEN(TBAT52NA)-LEN($C283))))</f>
        <v>0</v>
      </c>
      <c r="T283" s="170">
        <f t="array" ref="T283">SUM(IF(RIGHT(TBAT301NA,LEN($C283))=$C283,--LEFT(TBAT301NA,LEN(TBAT301NA)-LEN($C283))))</f>
        <v>0</v>
      </c>
      <c r="U283" s="170">
        <f t="array" ref="U283">SUM(IF(RIGHT(TBAT164NA,LEN($C283))=$C283,--LEFT(TBAT164NA,LEN(TBAT164NA)-LEN($C283))))</f>
        <v>0</v>
      </c>
      <c r="V283" s="170">
        <f t="array" ref="V283">SUM(IF(RIGHT(TBAT378NA,LEN($C283))=$C283,--LEFT(TBAT378NA,LEN(TBAT378NA)-LEN($C283))))</f>
        <v>55</v>
      </c>
      <c r="W283" s="171">
        <f>+SUM(E283:V283)</f>
        <v>55</v>
      </c>
      <c r="X283" s="581"/>
    </row>
    <row r="284" spans="1:24" hidden="1">
      <c r="A284" s="168" t="str">
        <f>IF(W284=0,"ẩn",MAX($A$5:$A283)+1)</f>
        <v>ẩn</v>
      </c>
      <c r="B284" s="175" t="s">
        <v>583</v>
      </c>
      <c r="C284" s="181" t="s">
        <v>584</v>
      </c>
      <c r="D284" s="181" t="s">
        <v>11</v>
      </c>
      <c r="E284" s="190">
        <f>SUM(COUNTIF(thaydayTA,{"",2,3,4,5,6,7,8,9,10,11,12,13,14}&amp;$C284)*{1,2,3,4,5,6,7,8,9,10,11,12,13,14})</f>
        <v>0</v>
      </c>
      <c r="F284" s="80">
        <f>SUM(COUNTIF(XDMTA5ABDEN39,{"",2,3,4,5,6,7,8,9,10,11,12,13,14}&amp;$C284)*{1,2,3,4,5,6,7,8,9,10,11,12,13,14})</f>
        <v>0</v>
      </c>
      <c r="G284" s="190">
        <f>SUM(COUNTIF(TA15DEN61,{"",2,3,4,5,6,7,8,9,10,11,12,13,14}&amp;$C284)*{1,2,3,4,5,6,7,8,9,10,11,12,13,14})</f>
        <v>0</v>
      </c>
      <c r="H284" s="190"/>
      <c r="I284" s="190"/>
      <c r="J284" s="190">
        <f>SUM(COUNTIF(xencot,{"",2,3,4,5,6,7,8,9,10,11,12,13,14}&amp;$C284)*{1,2,3,4,5,6,7,8,9,10,11,12,13,14})</f>
        <v>0</v>
      </c>
      <c r="K284" s="190">
        <f>SUM(COUNTIF(TBAT51NA,{"",2,3,4,5,6,7,8,9,10,11,12,13,14}&amp;$C284)*{1,2,3,4,5,6,7,8,9,10,11,12,13,14})</f>
        <v>0</v>
      </c>
      <c r="L284" s="190"/>
      <c r="M284" s="190">
        <f>SUM(COUNTIF(TBAT218NA,{"",2,3,4,5,6,7,8,9,10,11,12,13,14}&amp;$C284)*{1,2,3,4,5,6,7,8,9,10,11,12,13,14})</f>
        <v>0</v>
      </c>
      <c r="N284" s="190">
        <f>SUM(COUNTIF(TBAT22NA,{"",2,3,4,5,6,7,8,9,10,11,12,13,14}&amp;$C284)*{1,2,3,4,5,6,7,8,9,10,11,12,13,14})</f>
        <v>0</v>
      </c>
      <c r="O284" s="190">
        <f>SUM(COUNTIF(TBAT24NA,{"",2,3,4,5,6,7,8,9,10,11,12,13,14}&amp;$C284)*{1,2,3,4,5,6,7,8,9,10,11,12,13,14})</f>
        <v>0</v>
      </c>
      <c r="P284" s="190">
        <f>SUM(COUNTIF(TBAT9NA,{"",2,3,4,5,6,7,8,9,10,11,12,13,14}&amp;$C284)*{1,2,3,4,5,6,7,8,9,10,11,12,13,14})</f>
        <v>0</v>
      </c>
      <c r="Q284" s="190">
        <f>SUM(COUNTIF(TBAT60NA,{"",2,3,4,5,6,7,8,9,10,11,12,13,14}&amp;$C284)*{1,2,3,4,5,6,7,8,9,10,11,12,13,14})</f>
        <v>0</v>
      </c>
      <c r="R284" s="190">
        <f>SUM(COUNTIF(TBAT164NA,{"",2,3,4,5,6,7,8,9,10,11,12,13,14}&amp;$C284)*{1,2,3,4,5,6,7,8,9,10,11,12,13,14})</f>
        <v>0</v>
      </c>
      <c r="S284" s="190">
        <f>SUM(COUNTIF(TBAT52NA,{"",2,3,4,5,6,7,8,9,10,11,12,13,14}&amp;$C284)*{1,2,3,4,5,6,7,8,9,10,11,12,13,14})</f>
        <v>0</v>
      </c>
      <c r="T284" s="190">
        <f>SUM(COUNTIF(TBAT301NA,{"",2,3,4,5,6,7,8,9,10,11,12,13,14}&amp;$C284)*{1,2,3,4,5,6,7,8,9,10,11,12,13,14})</f>
        <v>0</v>
      </c>
      <c r="U284" s="190">
        <f>SUM(COUNTIF(TBAT46NA,{"",2,3,4,5,6,7,8,9,10,11,12,13,14}&amp;$C284)*{1,2,3,4,5,6,7,8,9,10,11,12,13,14})</f>
        <v>0</v>
      </c>
      <c r="V284" s="190">
        <f>SUM(COUNTIF(TBAT378NA,{"",2,3,4,5,6,7,8,9,10,11,12,13,14}&amp;$C284)*{1,2,3,4,5,6,7,8,9,10,11,12,13,14})</f>
        <v>0</v>
      </c>
      <c r="W284" s="225">
        <f>+SUM(E284:V284)</f>
        <v>0</v>
      </c>
      <c r="X284" s="176"/>
    </row>
    <row r="285" spans="1:24">
      <c r="A285" s="168">
        <f>IF(W285=0,"ẩn",MAX($A$5:$A284)+1)</f>
        <v>67</v>
      </c>
      <c r="B285" s="175" t="s">
        <v>2437</v>
      </c>
      <c r="C285" s="181" t="s">
        <v>1619</v>
      </c>
      <c r="D285" s="181" t="s">
        <v>2596</v>
      </c>
      <c r="E285" s="80">
        <f>SUM(COUNTIF(thaydayTA,{"",2,3,4,5,6,7,8,9,10,11,12,13,14}&amp;$C285)*{1,2,3,4,5,6,7,8,9,10,11,12,13,14})</f>
        <v>0</v>
      </c>
      <c r="F285" s="80">
        <f>SUM(COUNTIF(XDMTA5ABDEN39,{"",2,3,4,5,6,7,8,9,10,11,12,13,14}&amp;$C285)*{1,2,3,4,5,6,7,8,9,10,11,12,13,14})</f>
        <v>0</v>
      </c>
      <c r="G285" s="80">
        <f>SUM(COUNTIF(TA15DEN61,{"",2,3,4,5,6,7,8,9,10,11,12,13,14}&amp;$C285)*{1,2,3,4,5,6,7,8,9,10,11,12,13,14})</f>
        <v>0</v>
      </c>
      <c r="H285" s="80"/>
      <c r="I285" s="80"/>
      <c r="J285" s="80">
        <f>SUM(COUNTIF(xencot,{"",2,3,4,5,6,7,8,9,10,11,12,13,14}&amp;$C285)*{1,2,3,4,5,6,7,8,9,10,11,12,13,14})</f>
        <v>0</v>
      </c>
      <c r="K285" s="80">
        <f>SUM(COUNTIF(TBAT51NA,{"",2,3,4,5,6,7,8,9,10,11,12,13,14}&amp;$C285)*{1,2,3,4,5,6,7,8,9,10,11,12,13,14})</f>
        <v>0</v>
      </c>
      <c r="L285" s="80"/>
      <c r="M285" s="80">
        <f>SUM(COUNTIF(TBAT218NA,{"",2,3,4,5,6,7,8,9,10,11,12,13,14}&amp;$C285)*{1,2,3,4,5,6,7,8,9,10,11,12,13,14})</f>
        <v>0</v>
      </c>
      <c r="N285" s="80">
        <f>SUM(COUNTIF(TBAT22NA,{"",2,3,4,5,6,7,8,9,10,11,12,13,14}&amp;$C285)*{1,2,3,4,5,6,7,8,9,10,11,12,13,14})</f>
        <v>0</v>
      </c>
      <c r="O285" s="80">
        <f>SUM(COUNTIF(TBAT24NA,{"",2,3,4,5,6,7,8,9,10,11,12,13,14}&amp;$C285)*{1,2,3,4,5,6,7,8,9,10,11,12,13,14})</f>
        <v>0</v>
      </c>
      <c r="P285" s="80">
        <f>SUM(COUNTIF(TBAT9NA,{"",2,3,4,5,6,7,8,9,10,11,12,13,14}&amp;$C285)*{1,2,3,4,5,6,7,8,9,10,11,12,13,14})</f>
        <v>0</v>
      </c>
      <c r="Q285" s="80">
        <f>SUM(COUNTIF(TBAT60NA,{"",2,3,4,5,6,7,8,9,10,11,12,13,14}&amp;$C285)*{1,2,3,4,5,6,7,8,9,10,11,12,13,14})</f>
        <v>0</v>
      </c>
      <c r="R285" s="80">
        <f>SUM(COUNTIF(TBAT164NA,{"",2,3,4,5,6,7,8,9,10,11,12,13,14}&amp;$C285)*{1,2,3,4,5,6,7,8,9,10,11,12,13,14})</f>
        <v>0</v>
      </c>
      <c r="S285" s="80">
        <f>SUM(COUNTIF(TBAT52NA,{"",2,3,4,5,6,7,8,9,10,11,12,13,14}&amp;$C285)*{1,2,3,4,5,6,7,8,9,10,11,12,13,14})</f>
        <v>0</v>
      </c>
      <c r="T285" s="80">
        <f>SUM(COUNTIF(TBAT301NA,{"",2,3,4,5,6,7,8,9,10,11,12,13,14}&amp;$C285)*{1,2,3,4,5,6,7,8,9,10,11,12,13,14})</f>
        <v>0</v>
      </c>
      <c r="U285" s="80">
        <f>SUM(COUNTIF(TBAT46NA,{"",2,3,4,5,6,7,8,9,10,11,12,13,14}&amp;$C285)*{1,2,3,4,5,6,7,8,9,10,11,12,13,14})</f>
        <v>0</v>
      </c>
      <c r="V285" s="80">
        <f>SUM(COUNTIF(TBAT378NA,{"",2,3,4,5,6,7,8,9,10,11,12,13,14}&amp;$C285)*{1,2,3,4,5,6,7,8,9,10,11,12,13,14})</f>
        <v>10</v>
      </c>
      <c r="W285" s="171">
        <f t="shared" ref="W285:W287" si="20">+SUM(E285:V285)</f>
        <v>10</v>
      </c>
      <c r="X285" s="581"/>
    </row>
    <row r="286" spans="1:24">
      <c r="A286" s="168">
        <f>IF(W286=0,"ẩn",MAX($A$5:$A285)+1)</f>
        <v>68</v>
      </c>
      <c r="B286" s="175" t="s">
        <v>2438</v>
      </c>
      <c r="C286" s="181" t="s">
        <v>1613</v>
      </c>
      <c r="D286" s="181" t="s">
        <v>2596</v>
      </c>
      <c r="E286" s="80">
        <f>SUM(COUNTIF(thaydayTA,{"",2,3,4,5,6,7,8,9,10,11,12,13,14}&amp;$C286)*{1,2,3,4,5,6,7,8,9,10,11,12,13,14})</f>
        <v>0</v>
      </c>
      <c r="F286" s="80">
        <f>SUM(COUNTIF(XDMTA5ABDEN39,{"",2,3,4,5,6,7,8,9,10,11,12,13,14}&amp;$C286)*{1,2,3,4,5,6,7,8,9,10,11,12,13,14})</f>
        <v>0</v>
      </c>
      <c r="G286" s="80">
        <f>SUM(COUNTIF(TA15DEN61,{"",2,3,4,5,6,7,8,9,10,11,12,13,14}&amp;$C286)*{1,2,3,4,5,6,7,8,9,10,11,12,13,14})</f>
        <v>0</v>
      </c>
      <c r="H286" s="80"/>
      <c r="I286" s="80"/>
      <c r="J286" s="80">
        <f>SUM(COUNTIF(xencot,{"",2,3,4,5,6,7,8,9,10,11,12,13,14}&amp;$C286)*{1,2,3,4,5,6,7,8,9,10,11,12,13,14})</f>
        <v>0</v>
      </c>
      <c r="K286" s="80">
        <f>SUM(COUNTIF(TBAT51NA,{"",2,3,4,5,6,7,8,9,10,11,12,13,14}&amp;$C286)*{1,2,3,4,5,6,7,8,9,10,11,12,13,14})</f>
        <v>0</v>
      </c>
      <c r="L286" s="80"/>
      <c r="M286" s="80">
        <f>SUM(COUNTIF(TBAT218NA,{"",2,3,4,5,6,7,8,9,10,11,12,13,14}&amp;$C286)*{1,2,3,4,5,6,7,8,9,10,11,12,13,14})</f>
        <v>0</v>
      </c>
      <c r="N286" s="80">
        <f>SUM(COUNTIF(TBAT22NA,{"",2,3,4,5,6,7,8,9,10,11,12,13,14}&amp;$C286)*{1,2,3,4,5,6,7,8,9,10,11,12,13,14})</f>
        <v>0</v>
      </c>
      <c r="O286" s="80">
        <f>SUM(COUNTIF(TBAT24NA,{"",2,3,4,5,6,7,8,9,10,11,12,13,14}&amp;$C286)*{1,2,3,4,5,6,7,8,9,10,11,12,13,14})</f>
        <v>0</v>
      </c>
      <c r="P286" s="80">
        <f>SUM(COUNTIF(TBAT9NA,{"",2,3,4,5,6,7,8,9,10,11,12,13,14}&amp;$C286)*{1,2,3,4,5,6,7,8,9,10,11,12,13,14})</f>
        <v>0</v>
      </c>
      <c r="Q286" s="80">
        <f>SUM(COUNTIF(TBAT60NA,{"",2,3,4,5,6,7,8,9,10,11,12,13,14}&amp;$C286)*{1,2,3,4,5,6,7,8,9,10,11,12,13,14})</f>
        <v>0</v>
      </c>
      <c r="R286" s="80">
        <f>SUM(COUNTIF(TBAT164NA,{"",2,3,4,5,6,7,8,9,10,11,12,13,14}&amp;$C286)*{1,2,3,4,5,6,7,8,9,10,11,12,13,14})</f>
        <v>0</v>
      </c>
      <c r="S286" s="80">
        <f>SUM(COUNTIF(TBAT52NA,{"",2,3,4,5,6,7,8,9,10,11,12,13,14}&amp;$C286)*{1,2,3,4,5,6,7,8,9,10,11,12,13,14})</f>
        <v>0</v>
      </c>
      <c r="T286" s="80">
        <f>SUM(COUNTIF(TBAT301NA,{"",2,3,4,5,6,7,8,9,10,11,12,13,14}&amp;$C286)*{1,2,3,4,5,6,7,8,9,10,11,12,13,14})</f>
        <v>0</v>
      </c>
      <c r="U286" s="80">
        <f>SUM(COUNTIF(TBAT46NA,{"",2,3,4,5,6,7,8,9,10,11,12,13,14}&amp;$C286)*{1,2,3,4,5,6,7,8,9,10,11,12,13,14})</f>
        <v>0</v>
      </c>
      <c r="V286" s="80">
        <f>SUM(COUNTIF(TBAT378NA,{"",2,3,4,5,6,7,8,9,10,11,12,13,14}&amp;$C286)*{1,2,3,4,5,6,7,8,9,10,11,12,13,14})</f>
        <v>10</v>
      </c>
      <c r="W286" s="171">
        <f t="shared" si="20"/>
        <v>10</v>
      </c>
      <c r="X286" s="581"/>
    </row>
    <row r="287" spans="1:24">
      <c r="A287" s="168">
        <f>IF(W287=0,"ẩn",MAX($A$5:$A286)+1)</f>
        <v>69</v>
      </c>
      <c r="B287" s="175" t="s">
        <v>2439</v>
      </c>
      <c r="C287" s="181" t="s">
        <v>1614</v>
      </c>
      <c r="D287" s="181" t="s">
        <v>2596</v>
      </c>
      <c r="E287" s="80">
        <f>SUM(COUNTIF(thaydayTA,{"",2,3,4,5,6,7,8,9,10,11,12,13,14}&amp;$C287)*{1,2,3,4,5,6,7,8,9,10,11,12,13,14})</f>
        <v>0</v>
      </c>
      <c r="F287" s="80">
        <f>SUM(COUNTIF(XDMTA5ABDEN39,{"",2,3,4,5,6,7,8,9,10,11,12,13,14}&amp;$C287)*{1,2,3,4,5,6,7,8,9,10,11,12,13,14})</f>
        <v>0</v>
      </c>
      <c r="G287" s="80">
        <f>SUM(COUNTIF(TA15DEN61,{"",2,3,4,5,6,7,8,9,10,11,12,13,14}&amp;$C287)*{1,2,3,4,5,6,7,8,9,10,11,12,13,14})</f>
        <v>0</v>
      </c>
      <c r="H287" s="80"/>
      <c r="I287" s="80"/>
      <c r="J287" s="80">
        <f>SUM(COUNTIF(xencot,{"",2,3,4,5,6,7,8,9,10,11,12,13,14}&amp;$C287)*{1,2,3,4,5,6,7,8,9,10,11,12,13,14})</f>
        <v>0</v>
      </c>
      <c r="K287" s="80">
        <f>SUM(COUNTIF(TBAT51NA,{"",2,3,4,5,6,7,8,9,10,11,12,13,14}&amp;$C287)*{1,2,3,4,5,6,7,8,9,10,11,12,13,14})</f>
        <v>0</v>
      </c>
      <c r="L287" s="80"/>
      <c r="M287" s="80">
        <f>SUM(COUNTIF(TBAT218NA,{"",2,3,4,5,6,7,8,9,10,11,12,13,14}&amp;$C287)*{1,2,3,4,5,6,7,8,9,10,11,12,13,14})</f>
        <v>0</v>
      </c>
      <c r="N287" s="80">
        <f>SUM(COUNTIF(TBAT22NA,{"",2,3,4,5,6,7,8,9,10,11,12,13,14}&amp;$C287)*{1,2,3,4,5,6,7,8,9,10,11,12,13,14})</f>
        <v>0</v>
      </c>
      <c r="O287" s="80">
        <f>SUM(COUNTIF(TBAT24NA,{"",2,3,4,5,6,7,8,9,10,11,12,13,14}&amp;$C287)*{1,2,3,4,5,6,7,8,9,10,11,12,13,14})</f>
        <v>0</v>
      </c>
      <c r="P287" s="80">
        <f>SUM(COUNTIF(TBAT9NA,{"",2,3,4,5,6,7,8,9,10,11,12,13,14}&amp;$C287)*{1,2,3,4,5,6,7,8,9,10,11,12,13,14})</f>
        <v>0</v>
      </c>
      <c r="Q287" s="80">
        <f>SUM(COUNTIF(TBAT60NA,{"",2,3,4,5,6,7,8,9,10,11,12,13,14}&amp;$C287)*{1,2,3,4,5,6,7,8,9,10,11,12,13,14})</f>
        <v>0</v>
      </c>
      <c r="R287" s="80">
        <f>SUM(COUNTIF(TBAT164NA,{"",2,3,4,5,6,7,8,9,10,11,12,13,14}&amp;$C287)*{1,2,3,4,5,6,7,8,9,10,11,12,13,14})</f>
        <v>0</v>
      </c>
      <c r="S287" s="80">
        <f>SUM(COUNTIF(TBAT52NA,{"",2,3,4,5,6,7,8,9,10,11,12,13,14}&amp;$C287)*{1,2,3,4,5,6,7,8,9,10,11,12,13,14})</f>
        <v>0</v>
      </c>
      <c r="T287" s="80">
        <f>SUM(COUNTIF(TBAT301NA,{"",2,3,4,5,6,7,8,9,10,11,12,13,14}&amp;$C287)*{1,2,3,4,5,6,7,8,9,10,11,12,13,14})</f>
        <v>0</v>
      </c>
      <c r="U287" s="80">
        <f>SUM(COUNTIF(TBAT46NA,{"",2,3,4,5,6,7,8,9,10,11,12,13,14}&amp;$C287)*{1,2,3,4,5,6,7,8,9,10,11,12,13,14})</f>
        <v>0</v>
      </c>
      <c r="V287" s="80">
        <f>SUM(COUNTIF(TBAT378NA,{"",2,3,4,5,6,7,8,9,10,11,12,13,14}&amp;$C287)*{1,2,3,4,5,6,7,8,9,10,11,12,13,14})</f>
        <v>3</v>
      </c>
      <c r="W287" s="171">
        <f t="shared" si="20"/>
        <v>3</v>
      </c>
      <c r="X287" s="581"/>
    </row>
    <row r="288" spans="1:24" s="174" customFormat="1">
      <c r="A288" s="168"/>
      <c r="B288" s="433" t="s">
        <v>2598</v>
      </c>
      <c r="C288" s="434"/>
      <c r="D288" s="434"/>
      <c r="E288" s="430"/>
      <c r="F288" s="430"/>
      <c r="G288" s="430"/>
      <c r="H288" s="430"/>
      <c r="I288" s="430"/>
      <c r="J288" s="171"/>
      <c r="K288" s="430"/>
      <c r="L288" s="430"/>
      <c r="M288" s="430"/>
      <c r="N288" s="171"/>
      <c r="O288" s="430"/>
      <c r="P288" s="430"/>
      <c r="Q288" s="430"/>
      <c r="R288" s="430"/>
      <c r="S288" s="430"/>
      <c r="T288" s="430"/>
      <c r="U288" s="430"/>
      <c r="V288" s="430"/>
      <c r="W288" s="171"/>
      <c r="X288" s="585"/>
    </row>
    <row r="289" spans="1:25">
      <c r="A289" s="168">
        <f>IF(W289=0,"ẩn",MAX($A$5:$A288)+1)</f>
        <v>70</v>
      </c>
      <c r="B289" s="175" t="s">
        <v>2432</v>
      </c>
      <c r="C289" s="176" t="s">
        <v>2433</v>
      </c>
      <c r="D289" s="181" t="s">
        <v>9</v>
      </c>
      <c r="E289" s="170">
        <f t="array" ref="E289">+SUM(IF(RIGHT(thaydayTA,LEN($C289))=$C289,--LEFT(thaydayTA,LEN(thaydayTA)-LEN($C289))))</f>
        <v>0</v>
      </c>
      <c r="F289" s="80">
        <f>SUM(COUNTIF(XDMTA5ABDEN39,{"",2,3,4,5,6,7,8,9,10,11,12,13,14}&amp;$C289)*{1,2,3,4,5,6,7,8,9,10,11,12,13,14})</f>
        <v>0</v>
      </c>
      <c r="G289" s="80">
        <f>SUM(COUNTIF(TA15DEN61,{"",2,3,4,5,6,7,8,9,10,11,12,13,14}&amp;$C289)*{1,2,3,4,5,6,7,8,9,10,11,12,13,14})</f>
        <v>0</v>
      </c>
      <c r="H289" s="80"/>
      <c r="I289" s="80"/>
      <c r="J289" s="80">
        <f>SUM(COUNTIF(xencot,{"",2,3,4,5,6,7,8,9,10,11,12,13,14}&amp;$C289)*{1,2,3,4,5,6,7,8,9,10,11,12,13,14})</f>
        <v>0</v>
      </c>
      <c r="K289" s="80">
        <f>SUM(COUNTIF(TBAT51NA,{"",2,3,4,5,6,7,8,9,10,11,12,13,14}&amp;$C289)*{1,2,3,4,5,6,7,8,9,10,11,12,13,14})</f>
        <v>0</v>
      </c>
      <c r="L289" s="80"/>
      <c r="M289" s="80">
        <f>SUM(COUNTIF(TBAT218NA,{"",2,3,4,5,6,7,8,9,10,11,12,13,14}&amp;$C289)*{1,2,3,4,5,6,7,8,9,10,11,12,13,14})</f>
        <v>0</v>
      </c>
      <c r="N289" s="80">
        <f>SUM(COUNTIF(TBAT22NA,{"",2,3,4,5,6,7,8,9,10,11,12,13,14}&amp;$C289)*{1,2,3,4,5,6,7,8,9,10,11,12,13,14})</f>
        <v>0</v>
      </c>
      <c r="O289" s="80">
        <f>SUM(COUNTIF(TBAT24NA,{"",2,3,4,5,6,7,8,9,10,11,12,13,14}&amp;$C289)*{1,2,3,4,5,6,7,8,9,10,11,12,13,14})</f>
        <v>0</v>
      </c>
      <c r="P289" s="80">
        <f>SUM(COUNTIF(TBAT9NA,{"",2,3,4,5,6,7,8,9,10,11,12,13,14}&amp;$C289)*{1,2,3,4,5,6,7,8,9,10,11,12,13,14})</f>
        <v>0</v>
      </c>
      <c r="Q289" s="80">
        <f>SUM(COUNTIF(TBAT60NA,{"",2,3,4,5,6,7,8,9,10,11,12,13,14}&amp;$C289)*{1,2,3,4,5,6,7,8,9,10,11,12,13,14})</f>
        <v>0</v>
      </c>
      <c r="R289" s="80">
        <f>SUM(COUNTIF(TBAT164NA,{"",2,3,4,5,6,7,8,9,10,11,12,13,14}&amp;$C289)*{1,2,3,4,5,6,7,8,9,10,11,12,13,14})</f>
        <v>0</v>
      </c>
      <c r="S289" s="80">
        <f>SUM(COUNTIF(TBAT52NA,{"",2,3,4,5,6,7,8,9,10,11,12,13,14}&amp;$C289)*{1,2,3,4,5,6,7,8,9,10,11,12,13,14})</f>
        <v>0</v>
      </c>
      <c r="T289" s="80">
        <f>SUM(COUNTIF(TBAT301NA,{"",2,3,4,5,6,7,8,9,10,11,12,13,14}&amp;$C289)*{1,2,3,4,5,6,7,8,9,10,11,12,13,14})</f>
        <v>0</v>
      </c>
      <c r="U289" s="80">
        <f>SUM(COUNTIF(TBAT46NA,{"",2,3,4,5,6,7,8,9,10,11,12,13,14}&amp;$C289)*{1,2,3,4,5,6,7,8,9,10,11,12,13,14})</f>
        <v>0</v>
      </c>
      <c r="V289" s="80">
        <f>SUM(COUNTIF(TBAT378NA,{"",2,3,4,5,6,7,8,9,10,11,12,13,14}&amp;$C289)*{1,2,3,4,5,6,7,8,9,10,11,12,13,14})</f>
        <v>66</v>
      </c>
      <c r="W289" s="171">
        <f t="shared" ref="W289" si="21">+SUM(E289:V289)</f>
        <v>66</v>
      </c>
      <c r="X289" s="581"/>
    </row>
    <row r="290" spans="1:25">
      <c r="A290" s="196"/>
      <c r="B290" s="196"/>
      <c r="C290" s="196"/>
      <c r="D290" s="196"/>
      <c r="E290" s="197"/>
      <c r="F290" s="197"/>
      <c r="G290" s="197"/>
      <c r="H290" s="197"/>
      <c r="I290" s="197"/>
      <c r="J290" s="197"/>
      <c r="K290" s="197"/>
      <c r="L290" s="197"/>
      <c r="M290" s="197"/>
      <c r="N290" s="197"/>
      <c r="O290" s="197"/>
      <c r="P290" s="197"/>
      <c r="Q290" s="197"/>
      <c r="R290" s="197"/>
      <c r="S290" s="197"/>
      <c r="T290" s="197"/>
      <c r="U290" s="197"/>
      <c r="V290" s="197"/>
      <c r="W290" s="197"/>
      <c r="X290" s="586"/>
    </row>
    <row r="291" spans="1:25">
      <c r="E291" s="173"/>
      <c r="F291" s="173"/>
      <c r="G291" s="173"/>
      <c r="H291" s="173"/>
      <c r="I291" s="173"/>
      <c r="J291" s="173"/>
      <c r="K291" s="173"/>
      <c r="L291" s="173"/>
      <c r="M291" s="173"/>
      <c r="N291" s="173"/>
      <c r="O291" s="173"/>
      <c r="P291" s="173"/>
      <c r="Q291" s="173"/>
      <c r="R291" s="173"/>
      <c r="S291" s="173"/>
      <c r="T291" s="173"/>
      <c r="U291" s="173"/>
      <c r="V291" s="173"/>
      <c r="W291" s="173"/>
      <c r="X291" s="587"/>
    </row>
    <row r="292" spans="1:25" s="203" customFormat="1" ht="13.8">
      <c r="A292" s="198"/>
      <c r="B292" s="199" t="s">
        <v>281</v>
      </c>
      <c r="C292" s="200"/>
      <c r="D292" s="200"/>
      <c r="E292" s="78"/>
      <c r="F292" s="78"/>
      <c r="G292" s="78"/>
      <c r="H292" s="78"/>
      <c r="I292" s="78"/>
      <c r="J292" s="78"/>
      <c r="K292" s="78"/>
      <c r="L292" s="78"/>
      <c r="M292" s="77"/>
      <c r="N292" s="78"/>
      <c r="O292" s="78"/>
      <c r="P292" s="78"/>
      <c r="Q292" s="78"/>
      <c r="R292" s="78"/>
      <c r="S292" s="78"/>
      <c r="T292" s="78"/>
      <c r="U292" s="77"/>
      <c r="V292" s="78"/>
      <c r="W292" s="201"/>
      <c r="X292" s="588"/>
      <c r="Y292" s="202"/>
    </row>
    <row r="293" spans="1:25" s="203" customFormat="1" ht="13.8">
      <c r="A293" s="204"/>
      <c r="B293" s="205" t="s">
        <v>283</v>
      </c>
      <c r="C293" s="206" t="s">
        <v>653</v>
      </c>
      <c r="D293" s="206" t="s">
        <v>134</v>
      </c>
      <c r="E293" s="79"/>
      <c r="F293" s="79">
        <f>SUM(LKTA_22!H82:H97)*1</f>
        <v>585</v>
      </c>
      <c r="G293" s="79">
        <f>SUM(LKTA_22!$H$99:$H$109)*1</f>
        <v>355</v>
      </c>
      <c r="H293" s="207"/>
      <c r="I293" s="79"/>
      <c r="J293" s="79"/>
      <c r="K293" s="79"/>
      <c r="L293" s="79"/>
      <c r="M293" s="79">
        <f>SUM(LKTA_22!$H$357:$H$372)</f>
        <v>668</v>
      </c>
      <c r="N293" s="79">
        <f>SUM(LKTA_22!$H$374:$H$390)</f>
        <v>543</v>
      </c>
      <c r="O293" s="208">
        <f>SUM(LKTA_22!$H$392:$H$409)</f>
        <v>562</v>
      </c>
      <c r="P293" s="208">
        <f>SUM(LKTA_22!$H$420:$H$431)</f>
        <v>453</v>
      </c>
      <c r="Q293" s="208">
        <f>SUM(LKTA_22!$H$441:$H$453)</f>
        <v>446</v>
      </c>
      <c r="R293" s="208">
        <f>SUM(LKTA_22!$H$455:$H$465)</f>
        <v>318.34005321718877</v>
      </c>
      <c r="S293" s="208">
        <f>SUM(LKTA_22!$H$487:$H$497)</f>
        <v>425.01213427345783</v>
      </c>
      <c r="T293" s="208"/>
      <c r="U293" s="209">
        <f>SUM(LKTA_22!$H$522:$H$525)</f>
        <v>152</v>
      </c>
      <c r="V293" s="210"/>
      <c r="W293" s="201">
        <f>+SUM(E293:V293)</f>
        <v>4507.3521874906464</v>
      </c>
      <c r="X293" s="211"/>
      <c r="Y293" s="212">
        <f>W293+W294+W295</f>
        <v>10354.393422654928</v>
      </c>
    </row>
    <row r="294" spans="1:25" s="203" customFormat="1" ht="13.8">
      <c r="A294" s="204"/>
      <c r="B294" s="205" t="s">
        <v>294</v>
      </c>
      <c r="C294" s="206" t="s">
        <v>654</v>
      </c>
      <c r="D294" s="206" t="s">
        <v>134</v>
      </c>
      <c r="E294" s="79"/>
      <c r="F294" s="79"/>
      <c r="G294" s="79"/>
      <c r="H294" s="79"/>
      <c r="I294" s="79"/>
      <c r="J294" s="79"/>
      <c r="K294" s="79">
        <f>SUM(LKTA_22!$H$335:$H$351)</f>
        <v>455</v>
      </c>
      <c r="L294" s="79"/>
      <c r="M294" s="213"/>
      <c r="N294" s="208"/>
      <c r="O294" s="208">
        <f>SUM(LKTA_22!$H$410:$H$417)</f>
        <v>284</v>
      </c>
      <c r="P294" s="208">
        <f>SUM(LKTA_22!$H$432:$H$439)</f>
        <v>306</v>
      </c>
      <c r="Q294" s="208"/>
      <c r="R294" s="208">
        <f>SUM(LKTA_22!$H$466:$H$477)</f>
        <v>481</v>
      </c>
      <c r="S294" s="208">
        <f>SUM(LKTA_22!$H$479:$H$485)</f>
        <v>196.04123516428231</v>
      </c>
      <c r="T294" s="208">
        <f>SUM(LKTA_22!$H$499:$H$510)</f>
        <v>127</v>
      </c>
      <c r="U294" s="209">
        <f>SUM(LKTA_22!$H$512:$H$519)</f>
        <v>157</v>
      </c>
      <c r="V294" s="210">
        <f>SUM(LKTA_22!$H$528:$H$564)</f>
        <v>658</v>
      </c>
      <c r="W294" s="201">
        <f t="shared" ref="W294:W295" si="22">+SUM(E294:V294)</f>
        <v>2664.0412351642826</v>
      </c>
      <c r="X294" s="211"/>
      <c r="Y294" s="211"/>
    </row>
    <row r="295" spans="1:25">
      <c r="A295" s="198"/>
      <c r="B295" s="199" t="s">
        <v>655</v>
      </c>
      <c r="C295" s="206" t="s">
        <v>290</v>
      </c>
      <c r="D295" s="206" t="s">
        <v>656</v>
      </c>
      <c r="E295" s="79">
        <f>SUM(LKTA_22!$H$8:$H$80)*1</f>
        <v>3183</v>
      </c>
      <c r="F295" s="79"/>
      <c r="G295" s="79"/>
      <c r="H295" s="79"/>
      <c r="I295" s="79"/>
      <c r="J295" s="79"/>
      <c r="K295" s="79"/>
      <c r="L295" s="79"/>
      <c r="M295" s="213"/>
      <c r="N295" s="208"/>
      <c r="O295" s="208"/>
      <c r="P295" s="208"/>
      <c r="Q295" s="208"/>
      <c r="R295" s="208"/>
      <c r="S295" s="208"/>
      <c r="T295" s="208"/>
      <c r="U295" s="213"/>
      <c r="V295" s="208"/>
      <c r="W295" s="201">
        <f t="shared" si="22"/>
        <v>3183</v>
      </c>
      <c r="X295" s="214"/>
      <c r="Y295" s="215"/>
    </row>
    <row r="296" spans="1:25">
      <c r="M296" s="180"/>
      <c r="N296" s="180"/>
      <c r="O296" s="180"/>
      <c r="P296" s="180"/>
      <c r="Q296" s="180"/>
      <c r="R296" s="180"/>
      <c r="S296" s="180"/>
      <c r="T296" s="180"/>
      <c r="U296" s="180"/>
      <c r="V296" s="180"/>
    </row>
    <row r="297" spans="1:25">
      <c r="C297" s="176" t="s">
        <v>236</v>
      </c>
      <c r="E297" s="79">
        <f>SUMIF(LKTA_22!$D$8:$D$80,THTA22!$C$297,LKTA_22!$H$8:$H$80)</f>
        <v>2201</v>
      </c>
      <c r="W297" s="590">
        <f>SUM(F297:V297)</f>
        <v>0</v>
      </c>
      <c r="X297" s="590">
        <f>E297</f>
        <v>2201</v>
      </c>
    </row>
    <row r="298" spans="1:25">
      <c r="C298" s="176" t="s">
        <v>2146</v>
      </c>
      <c r="E298" s="79">
        <f>SUMIF(LKTA_22!$D$8:$D$80,THTA22!$C$298,LKTA_22!$H$8:$H$80)</f>
        <v>982</v>
      </c>
      <c r="F298" s="423">
        <f>F293</f>
        <v>585</v>
      </c>
      <c r="G298" s="423">
        <f>G293</f>
        <v>355</v>
      </c>
      <c r="W298" s="590">
        <f>SUM(F298:V298)</f>
        <v>940</v>
      </c>
      <c r="X298" s="590">
        <f>E298</f>
        <v>982</v>
      </c>
    </row>
    <row r="299" spans="1:25">
      <c r="C299" s="176" t="s">
        <v>328</v>
      </c>
      <c r="K299" s="79">
        <f>K294</f>
        <v>455</v>
      </c>
      <c r="M299" s="423">
        <f>SUM(M292:M295)</f>
        <v>668</v>
      </c>
      <c r="N299" s="423">
        <f t="shared" ref="N299:V299" si="23">SUM(N292:N295)</f>
        <v>543</v>
      </c>
      <c r="O299" s="423">
        <f t="shared" si="23"/>
        <v>846</v>
      </c>
      <c r="P299" s="423">
        <f t="shared" si="23"/>
        <v>759</v>
      </c>
      <c r="Q299" s="423">
        <f t="shared" si="23"/>
        <v>446</v>
      </c>
      <c r="R299" s="423">
        <f t="shared" si="23"/>
        <v>799.34005321718882</v>
      </c>
      <c r="S299" s="423">
        <f t="shared" si="23"/>
        <v>621.05336943774012</v>
      </c>
      <c r="T299" s="423">
        <f t="shared" si="23"/>
        <v>127</v>
      </c>
      <c r="U299" s="423">
        <f t="shared" si="23"/>
        <v>309</v>
      </c>
      <c r="V299" s="423">
        <f t="shared" si="23"/>
        <v>658</v>
      </c>
      <c r="W299" s="590">
        <f>SUM(E299:V299)</f>
        <v>6231.3934226549291</v>
      </c>
      <c r="X299" s="590"/>
    </row>
    <row r="300" spans="1:25">
      <c r="E300" s="422">
        <f>E297+E298</f>
        <v>3183</v>
      </c>
    </row>
    <row r="301" spans="1:25">
      <c r="W301" s="591">
        <f>SUM(W297:W299)</f>
        <v>7171.3934226549291</v>
      </c>
      <c r="X301" s="591">
        <f>SUM(X297:X299)</f>
        <v>3183</v>
      </c>
    </row>
    <row r="302" spans="1:25">
      <c r="E302" s="216"/>
    </row>
    <row r="303" spans="1:25">
      <c r="X303" s="592">
        <f>W301+X301</f>
        <v>10354.393422654928</v>
      </c>
    </row>
  </sheetData>
  <autoFilter ref="A4:CI289" xr:uid="{00000000-0009-0000-0000-000002000000}">
    <filterColumn colId="0">
      <filters blank="1">
        <filter val="1"/>
        <filter val="10"/>
        <filter val="11"/>
        <filter val="12"/>
        <filter val="13"/>
        <filter val="14"/>
        <filter val="15"/>
        <filter val="16"/>
        <filter val="17"/>
        <filter val="18"/>
        <filter val="19"/>
        <filter val="2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3"/>
        <filter val="30"/>
        <filter val="31"/>
        <filter val="32"/>
        <filter val="33"/>
        <filter val="34"/>
        <filter val="35"/>
        <filter val="36"/>
        <filter val="37"/>
        <filter val="38"/>
        <filter val="39"/>
        <filter val="4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  <filter val="5"/>
        <filter val="50"/>
        <filter val="51"/>
        <filter val="52"/>
        <filter val="53"/>
        <filter val="54"/>
        <filter val="55"/>
        <filter val="56"/>
        <filter val="57"/>
        <filter val="58"/>
        <filter val="59"/>
        <filter val="6"/>
        <filter val="60"/>
        <filter val="61"/>
        <filter val="62"/>
        <filter val="63"/>
        <filter val="64"/>
        <filter val="65"/>
        <filter val="66"/>
        <filter val="67"/>
        <filter val="68"/>
        <filter val="69"/>
        <filter val="7"/>
        <filter val="70"/>
        <filter val="8"/>
        <filter val="9"/>
        <filter val="X"/>
      </filters>
    </filterColumn>
  </autoFilter>
  <mergeCells count="1">
    <mergeCell ref="E3:W3"/>
  </mergeCells>
  <conditionalFormatting sqref="C18">
    <cfRule type="duplicateValues" dxfId="349" priority="12"/>
  </conditionalFormatting>
  <conditionalFormatting sqref="C53:C54">
    <cfRule type="duplicateValues" dxfId="348" priority="6"/>
  </conditionalFormatting>
  <conditionalFormatting sqref="C72">
    <cfRule type="duplicateValues" dxfId="347" priority="5"/>
  </conditionalFormatting>
  <conditionalFormatting sqref="C127">
    <cfRule type="duplicateValues" dxfId="346" priority="16"/>
  </conditionalFormatting>
  <conditionalFormatting sqref="C129:C130">
    <cfRule type="duplicateValues" dxfId="345" priority="9"/>
  </conditionalFormatting>
  <conditionalFormatting sqref="C131:C132 C140:C154 C128 C103:C126">
    <cfRule type="duplicateValues" dxfId="344" priority="18"/>
  </conditionalFormatting>
  <conditionalFormatting sqref="C133:C139">
    <cfRule type="duplicateValues" dxfId="343" priority="15"/>
  </conditionalFormatting>
  <conditionalFormatting sqref="C222">
    <cfRule type="duplicateValues" dxfId="342" priority="10"/>
  </conditionalFormatting>
  <conditionalFormatting sqref="C256">
    <cfRule type="duplicateValues" dxfId="341" priority="8"/>
  </conditionalFormatting>
  <conditionalFormatting sqref="C267:C268">
    <cfRule type="containsText" dxfId="340" priority="17" operator="containsText" text="LĐL">
      <formula>NOT(ISERROR(SEARCH("LĐL",C267)))</formula>
    </cfRule>
  </conditionalFormatting>
  <conditionalFormatting sqref="C273">
    <cfRule type="duplicateValues" dxfId="339" priority="7"/>
  </conditionalFormatting>
  <conditionalFormatting sqref="C282">
    <cfRule type="duplicateValues" dxfId="338" priority="11"/>
  </conditionalFormatting>
  <conditionalFormatting sqref="C284">
    <cfRule type="duplicateValues" dxfId="337" priority="14"/>
  </conditionalFormatting>
  <conditionalFormatting sqref="C285:C287 C283 C257:C272 C7:C17 C19:C52 C281 C274:C278 C55:C71 C223:C255 C289 C73:C221">
    <cfRule type="duplicateValues" dxfId="336" priority="422"/>
  </conditionalFormatting>
  <conditionalFormatting sqref="C297:C298">
    <cfRule type="duplicateValues" dxfId="335" priority="2"/>
  </conditionalFormatting>
  <conditionalFormatting sqref="C299">
    <cfRule type="duplicateValues" dxfId="334" priority="1"/>
  </conditionalFormatting>
  <printOptions horizontalCentered="1"/>
  <pageMargins left="0.59055118110236204" right="0.27559055118110198" top="0.39370078740157499" bottom="0.39370078740157499" header="0.31496062992126" footer="0.31496062992126"/>
  <pageSetup paperSize="9" scale="32" fitToHeight="0" orientation="portrait" blackAndWhite="1" r:id="rId1"/>
  <ignoredErrors>
    <ignoredError sqref="U1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0000CC"/>
    <outlinePr summaryBelow="0"/>
    <pageSetUpPr fitToPage="1"/>
  </sheetPr>
  <dimension ref="A1:BB578"/>
  <sheetViews>
    <sheetView zoomScale="70" zoomScaleNormal="70" workbookViewId="0">
      <pane xSplit="5" ySplit="6" topLeftCell="H20" activePane="bottomRight" state="frozen"/>
      <selection pane="topRight" activeCell="E1" sqref="E1"/>
      <selection pane="bottomLeft" activeCell="A7" sqref="A7"/>
      <selection pane="bottomRight" activeCell="K35" sqref="K35"/>
    </sheetView>
  </sheetViews>
  <sheetFormatPr defaultColWidth="9.109375" defaultRowHeight="13.2"/>
  <cols>
    <col min="1" max="1" width="4.44140625" style="230" customWidth="1"/>
    <col min="2" max="2" width="15.33203125" style="345" customWidth="1"/>
    <col min="3" max="3" width="40.44140625" style="230" bestFit="1" customWidth="1"/>
    <col min="4" max="4" width="14.6640625" style="324" customWidth="1"/>
    <col min="5" max="5" width="18.33203125" style="346" hidden="1" customWidth="1"/>
    <col min="6" max="7" width="15.33203125" style="346" hidden="1" customWidth="1"/>
    <col min="8" max="8" width="11.44140625" style="347" bestFit="1" customWidth="1"/>
    <col min="9" max="9" width="18.88671875" style="324" customWidth="1"/>
    <col min="10" max="10" width="12.44140625" style="230" customWidth="1"/>
    <col min="11" max="11" width="13.44140625" style="230" bestFit="1" customWidth="1"/>
    <col min="12" max="12" width="11.44140625" style="230" bestFit="1" customWidth="1"/>
    <col min="13" max="13" width="11" style="230" bestFit="1" customWidth="1"/>
    <col min="14" max="14" width="10.5546875" style="230" bestFit="1" customWidth="1"/>
    <col min="15" max="15" width="11.44140625" style="230" bestFit="1" customWidth="1"/>
    <col min="16" max="16" width="15.6640625" style="230" bestFit="1" customWidth="1"/>
    <col min="17" max="17" width="14.5546875" style="230" bestFit="1" customWidth="1"/>
    <col min="18" max="18" width="13.88671875" style="230" bestFit="1" customWidth="1"/>
    <col min="19" max="19" width="12.44140625" style="230" bestFit="1" customWidth="1"/>
    <col min="20" max="20" width="11.88671875" style="230" bestFit="1" customWidth="1"/>
    <col min="21" max="21" width="7.88671875" style="230" bestFit="1" customWidth="1"/>
    <col min="22" max="22" width="20.5546875" style="230" bestFit="1" customWidth="1"/>
    <col min="23" max="24" width="13.88671875" style="230" bestFit="1" customWidth="1"/>
    <col min="25" max="25" width="21.44140625" style="230" bestFit="1" customWidth="1"/>
    <col min="26" max="26" width="12.5546875" style="230" bestFit="1" customWidth="1"/>
    <col min="27" max="27" width="17.44140625" style="230" bestFit="1" customWidth="1"/>
    <col min="28" max="28" width="12.5546875" style="230" bestFit="1" customWidth="1"/>
    <col min="29" max="29" width="12.44140625" style="324" bestFit="1" customWidth="1"/>
    <col min="30" max="30" width="12.5546875" style="324" bestFit="1" customWidth="1"/>
    <col min="31" max="35" width="10.109375" style="324" bestFit="1" customWidth="1"/>
    <col min="36" max="36" width="15.44140625" style="324" bestFit="1" customWidth="1"/>
    <col min="37" max="38" width="10.109375" style="324" bestFit="1" customWidth="1"/>
    <col min="39" max="39" width="19.33203125" style="324" bestFit="1" customWidth="1"/>
    <col min="40" max="40" width="12.33203125" style="324" customWidth="1"/>
    <col min="41" max="41" width="13.5546875" style="230" bestFit="1" customWidth="1"/>
    <col min="42" max="43" width="9.33203125" style="230" bestFit="1" customWidth="1"/>
    <col min="44" max="44" width="11" style="230" bestFit="1" customWidth="1"/>
    <col min="45" max="45" width="9.5546875" style="230" bestFit="1" customWidth="1"/>
    <col min="46" max="46" width="14" style="230" bestFit="1" customWidth="1"/>
    <col min="47" max="47" width="10.109375" style="230" bestFit="1" customWidth="1"/>
    <col min="48" max="48" width="10.109375" style="230" customWidth="1"/>
    <col min="49" max="53" width="11.109375" style="230" bestFit="1" customWidth="1"/>
    <col min="54" max="54" width="10.6640625" style="230" bestFit="1" customWidth="1"/>
    <col min="55" max="16384" width="9.109375" style="230"/>
  </cols>
  <sheetData>
    <row r="1" spans="1:54" s="229" customFormat="1" ht="28.5" customHeight="1">
      <c r="A1" s="505" t="str">
        <f>+UPPER("Bảng 2.1: Bảng tổng kê chi tiết các vị trí thuộc đường dây trung áp xây dựng mới, cải tạo")</f>
        <v>BẢNG 2.1: BẢNG TỔNG KÊ CHI TIẾT CÁC VỊ TRÍ THUỘC ĐƯỜNG DÂY TRUNG ÁP XÂY DỰNG MỚI, CẢI TẠO</v>
      </c>
      <c r="B1" s="505"/>
      <c r="C1" s="505"/>
      <c r="D1" s="505"/>
      <c r="E1" s="505"/>
      <c r="F1" s="505"/>
      <c r="G1" s="505"/>
      <c r="H1" s="506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5"/>
      <c r="W1" s="505"/>
      <c r="X1" s="505"/>
      <c r="Y1" s="505"/>
      <c r="Z1" s="505"/>
      <c r="AA1" s="505"/>
      <c r="AB1" s="505"/>
      <c r="AC1" s="505"/>
      <c r="AD1" s="505"/>
      <c r="AE1" s="505"/>
      <c r="AF1" s="505"/>
      <c r="AG1" s="505"/>
      <c r="AH1" s="505"/>
      <c r="AI1" s="505"/>
      <c r="AJ1" s="505"/>
      <c r="AK1" s="505"/>
      <c r="AL1" s="505"/>
      <c r="AM1" s="505"/>
      <c r="AN1" s="505"/>
      <c r="AO1" s="505"/>
      <c r="AP1" s="505"/>
      <c r="AQ1" s="505"/>
      <c r="AR1" s="505"/>
      <c r="AS1" s="505"/>
      <c r="AT1" s="505"/>
      <c r="AU1" s="505"/>
      <c r="AV1" s="505"/>
      <c r="AW1" s="505"/>
      <c r="AX1" s="505"/>
      <c r="AY1" s="505"/>
      <c r="AZ1" s="505"/>
      <c r="BA1" s="505"/>
      <c r="BB1" s="505"/>
    </row>
    <row r="2" spans="1:54" s="229" customFormat="1" ht="36" customHeight="1">
      <c r="A2" s="505" t="s">
        <v>1273</v>
      </c>
      <c r="B2" s="505"/>
      <c r="C2" s="505"/>
      <c r="D2" s="505"/>
      <c r="E2" s="505"/>
      <c r="F2" s="505"/>
      <c r="G2" s="505"/>
      <c r="H2" s="506"/>
      <c r="I2" s="505"/>
      <c r="J2" s="505"/>
      <c r="K2" s="505"/>
      <c r="L2" s="505"/>
      <c r="M2" s="505"/>
      <c r="N2" s="505"/>
      <c r="O2" s="505"/>
      <c r="P2" s="505"/>
      <c r="Q2" s="505"/>
      <c r="R2" s="505"/>
      <c r="S2" s="505"/>
      <c r="T2" s="505"/>
      <c r="U2" s="505"/>
      <c r="V2" s="505"/>
      <c r="W2" s="505"/>
      <c r="X2" s="505"/>
      <c r="Y2" s="505"/>
      <c r="Z2" s="505"/>
      <c r="AA2" s="505"/>
      <c r="AB2" s="505"/>
      <c r="AC2" s="505"/>
      <c r="AD2" s="505"/>
      <c r="AE2" s="505"/>
      <c r="AF2" s="505"/>
      <c r="AG2" s="505"/>
      <c r="AH2" s="505"/>
      <c r="AI2" s="505"/>
      <c r="AJ2" s="505"/>
      <c r="AK2" s="505"/>
      <c r="AL2" s="505"/>
      <c r="AM2" s="505"/>
      <c r="AN2" s="505"/>
      <c r="AO2" s="505"/>
      <c r="AP2" s="505"/>
      <c r="AQ2" s="505"/>
      <c r="AR2" s="505"/>
      <c r="AS2" s="505"/>
      <c r="AT2" s="505"/>
      <c r="AU2" s="505"/>
      <c r="AV2" s="505"/>
      <c r="AW2" s="505"/>
      <c r="AX2" s="505"/>
      <c r="AY2" s="505"/>
      <c r="AZ2" s="505"/>
      <c r="BA2" s="505"/>
      <c r="BB2" s="505"/>
    </row>
    <row r="3" spans="1:54" hidden="1">
      <c r="B3" s="231">
        <v>1</v>
      </c>
      <c r="C3" s="232">
        <v>2</v>
      </c>
      <c r="D3" s="233"/>
      <c r="E3" s="232">
        <v>3</v>
      </c>
      <c r="F3" s="232"/>
      <c r="G3" s="232"/>
      <c r="H3" s="234">
        <v>4</v>
      </c>
      <c r="I3" s="233">
        <v>7</v>
      </c>
      <c r="J3" s="232">
        <v>10</v>
      </c>
      <c r="K3" s="232"/>
      <c r="L3" s="232">
        <v>12</v>
      </c>
      <c r="M3" s="232"/>
      <c r="N3" s="232">
        <v>13</v>
      </c>
      <c r="O3" s="232">
        <v>19</v>
      </c>
      <c r="P3" s="232">
        <v>21</v>
      </c>
      <c r="Q3" s="232">
        <v>22</v>
      </c>
      <c r="R3" s="232">
        <v>23</v>
      </c>
      <c r="S3" s="232"/>
      <c r="T3" s="232">
        <v>24</v>
      </c>
      <c r="U3" s="232"/>
      <c r="V3" s="232">
        <v>25</v>
      </c>
      <c r="W3" s="232">
        <v>26</v>
      </c>
      <c r="X3" s="232">
        <v>27</v>
      </c>
      <c r="Y3" s="232">
        <v>28</v>
      </c>
      <c r="Z3" s="232">
        <v>29</v>
      </c>
      <c r="AA3" s="232">
        <v>30</v>
      </c>
      <c r="AB3" s="232">
        <v>31</v>
      </c>
      <c r="AC3" s="233"/>
      <c r="AD3" s="233"/>
      <c r="AE3" s="233"/>
      <c r="AF3" s="233"/>
      <c r="AG3" s="233"/>
      <c r="AH3" s="233"/>
      <c r="AI3" s="233"/>
      <c r="AJ3" s="233"/>
      <c r="AK3" s="233"/>
      <c r="AL3" s="233"/>
      <c r="AM3" s="233"/>
      <c r="AN3" s="233"/>
      <c r="AO3" s="232">
        <v>78</v>
      </c>
      <c r="AP3" s="232">
        <v>79</v>
      </c>
      <c r="AQ3" s="232">
        <v>80</v>
      </c>
      <c r="AR3" s="232">
        <v>81</v>
      </c>
      <c r="AS3" s="232">
        <v>82</v>
      </c>
      <c r="AT3" s="232">
        <v>83</v>
      </c>
      <c r="AU3" s="232"/>
      <c r="AV3" s="232"/>
      <c r="AW3" s="232"/>
      <c r="AX3" s="232"/>
      <c r="AY3" s="232"/>
      <c r="AZ3" s="232"/>
      <c r="BA3" s="232"/>
      <c r="BB3" s="232">
        <v>85</v>
      </c>
    </row>
    <row r="4" spans="1:54" s="235" customFormat="1" ht="18.75" customHeight="1">
      <c r="B4" s="509" t="s">
        <v>1278</v>
      </c>
      <c r="C4" s="507" t="s">
        <v>1277</v>
      </c>
      <c r="D4" s="507" t="s">
        <v>1659</v>
      </c>
      <c r="E4" s="507" t="s">
        <v>224</v>
      </c>
      <c r="F4" s="512" t="s">
        <v>1276</v>
      </c>
      <c r="G4" s="512"/>
      <c r="H4" s="511" t="s">
        <v>190</v>
      </c>
      <c r="I4" s="507" t="s">
        <v>2159</v>
      </c>
      <c r="J4" s="513" t="s">
        <v>242</v>
      </c>
      <c r="K4" s="518" t="s">
        <v>2161</v>
      </c>
      <c r="L4" s="236" t="s">
        <v>225</v>
      </c>
      <c r="M4" s="236" t="s">
        <v>13</v>
      </c>
      <c r="N4" s="236" t="s">
        <v>225</v>
      </c>
      <c r="O4" s="236" t="s">
        <v>226</v>
      </c>
      <c r="P4" s="237" t="s">
        <v>228</v>
      </c>
      <c r="Q4" s="237" t="s">
        <v>229</v>
      </c>
      <c r="R4" s="237" t="s">
        <v>229</v>
      </c>
      <c r="S4" s="238" t="s">
        <v>231</v>
      </c>
      <c r="T4" s="236" t="s">
        <v>103</v>
      </c>
      <c r="U4" s="236" t="s">
        <v>227</v>
      </c>
      <c r="V4" s="236" t="s">
        <v>227</v>
      </c>
      <c r="W4" s="236" t="s">
        <v>227</v>
      </c>
      <c r="X4" s="238" t="s">
        <v>16</v>
      </c>
      <c r="Y4" s="239" t="s">
        <v>230</v>
      </c>
      <c r="Z4" s="239"/>
      <c r="AA4" s="239"/>
      <c r="AB4" s="239"/>
      <c r="AC4" s="515" t="s">
        <v>1683</v>
      </c>
      <c r="AD4" s="516"/>
      <c r="AE4" s="516"/>
      <c r="AF4" s="516"/>
      <c r="AG4" s="516"/>
      <c r="AH4" s="516"/>
      <c r="AI4" s="516"/>
      <c r="AJ4" s="516"/>
      <c r="AK4" s="516"/>
      <c r="AL4" s="517"/>
      <c r="AM4" s="515" t="s">
        <v>1663</v>
      </c>
      <c r="AN4" s="516"/>
      <c r="AO4" s="516"/>
      <c r="AP4" s="516"/>
      <c r="AQ4" s="516"/>
      <c r="AR4" s="516"/>
      <c r="AS4" s="516"/>
      <c r="AT4" s="517"/>
      <c r="AU4" s="515" t="s">
        <v>232</v>
      </c>
      <c r="AV4" s="516"/>
      <c r="AW4" s="516"/>
      <c r="AX4" s="516"/>
      <c r="AY4" s="516"/>
      <c r="AZ4" s="516"/>
      <c r="BA4" s="517"/>
      <c r="BB4" s="240" t="s">
        <v>234</v>
      </c>
    </row>
    <row r="5" spans="1:54" s="241" customFormat="1" ht="102">
      <c r="B5" s="510"/>
      <c r="C5" s="508"/>
      <c r="D5" s="508"/>
      <c r="E5" s="508"/>
      <c r="F5" s="242" t="s">
        <v>1627</v>
      </c>
      <c r="G5" s="242" t="s">
        <v>1628</v>
      </c>
      <c r="H5" s="511"/>
      <c r="I5" s="508"/>
      <c r="J5" s="514"/>
      <c r="K5" s="508"/>
      <c r="L5" s="236" t="s">
        <v>0</v>
      </c>
      <c r="M5" s="236" t="s">
        <v>0</v>
      </c>
      <c r="N5" s="236" t="s">
        <v>127</v>
      </c>
      <c r="O5" s="236" t="s">
        <v>238</v>
      </c>
      <c r="P5" s="243" t="s">
        <v>240</v>
      </c>
      <c r="Q5" s="243" t="s">
        <v>1214</v>
      </c>
      <c r="R5" s="243" t="s">
        <v>1215</v>
      </c>
      <c r="S5" s="244" t="s">
        <v>2160</v>
      </c>
      <c r="T5" s="243" t="s">
        <v>103</v>
      </c>
      <c r="U5" s="236" t="s">
        <v>239</v>
      </c>
      <c r="V5" s="242" t="s">
        <v>1213</v>
      </c>
      <c r="W5" s="236" t="s">
        <v>241</v>
      </c>
      <c r="X5" s="238" t="s">
        <v>242</v>
      </c>
      <c r="Y5" s="245" t="s">
        <v>243</v>
      </c>
      <c r="Z5" s="244" t="s">
        <v>244</v>
      </c>
      <c r="AA5" s="244" t="s">
        <v>245</v>
      </c>
      <c r="AB5" s="244" t="s">
        <v>246</v>
      </c>
      <c r="AC5" s="244" t="s">
        <v>81</v>
      </c>
      <c r="AD5" s="244" t="s">
        <v>1554</v>
      </c>
      <c r="AE5" s="244" t="s">
        <v>1607</v>
      </c>
      <c r="AF5" s="244" t="s">
        <v>884</v>
      </c>
      <c r="AG5" s="244" t="s">
        <v>1684</v>
      </c>
      <c r="AH5" s="244" t="s">
        <v>1685</v>
      </c>
      <c r="AI5" s="244" t="s">
        <v>1559</v>
      </c>
      <c r="AJ5" s="244" t="s">
        <v>1686</v>
      </c>
      <c r="AK5" s="244" t="s">
        <v>1687</v>
      </c>
      <c r="AL5" s="244" t="s">
        <v>1688</v>
      </c>
      <c r="AM5" s="244" t="s">
        <v>81</v>
      </c>
      <c r="AN5" s="244" t="s">
        <v>2162</v>
      </c>
      <c r="AO5" s="246" t="s">
        <v>43</v>
      </c>
      <c r="AP5" s="246" t="s">
        <v>39</v>
      </c>
      <c r="AQ5" s="246" t="s">
        <v>40</v>
      </c>
      <c r="AR5" s="246" t="s">
        <v>237</v>
      </c>
      <c r="AS5" s="247" t="s">
        <v>252</v>
      </c>
      <c r="AT5" s="246" t="s">
        <v>253</v>
      </c>
      <c r="AU5" s="244" t="s">
        <v>573</v>
      </c>
      <c r="AV5" s="244" t="s">
        <v>2427</v>
      </c>
      <c r="AW5" s="245" t="s">
        <v>247</v>
      </c>
      <c r="AX5" s="245" t="s">
        <v>248</v>
      </c>
      <c r="AY5" s="245" t="s">
        <v>249</v>
      </c>
      <c r="AZ5" s="245" t="s">
        <v>250</v>
      </c>
      <c r="BA5" s="245" t="s">
        <v>251</v>
      </c>
      <c r="BB5" s="248" t="s">
        <v>254</v>
      </c>
    </row>
    <row r="6" spans="1:54" s="249" customFormat="1">
      <c r="B6" s="250"/>
      <c r="C6" s="251" t="s">
        <v>152</v>
      </c>
      <c r="D6" s="251"/>
      <c r="E6" s="251"/>
      <c r="F6" s="251"/>
      <c r="G6" s="251"/>
      <c r="H6" s="252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  <c r="AE6" s="253"/>
      <c r="AF6" s="253"/>
      <c r="AG6" s="253"/>
      <c r="AH6" s="253"/>
      <c r="AI6" s="253"/>
      <c r="AJ6" s="253"/>
      <c r="AK6" s="253"/>
      <c r="AL6" s="253"/>
      <c r="AM6" s="253"/>
      <c r="AN6" s="253"/>
      <c r="AO6" s="253"/>
      <c r="AP6" s="253"/>
      <c r="AQ6" s="253"/>
      <c r="AR6" s="253"/>
      <c r="AS6" s="253"/>
      <c r="AT6" s="253"/>
      <c r="AU6" s="244"/>
      <c r="AV6" s="244"/>
      <c r="AW6" s="245"/>
      <c r="AX6" s="245"/>
      <c r="AY6" s="245"/>
      <c r="AZ6" s="245"/>
      <c r="BA6" s="245"/>
      <c r="BB6" s="253"/>
    </row>
    <row r="7" spans="1:54" s="261" customFormat="1" ht="39.6">
      <c r="A7" s="254" t="s">
        <v>22</v>
      </c>
      <c r="B7" s="255">
        <v>1</v>
      </c>
      <c r="C7" s="256" t="s">
        <v>2591</v>
      </c>
      <c r="D7" s="257"/>
      <c r="E7" s="258"/>
      <c r="F7" s="259"/>
      <c r="G7" s="258"/>
      <c r="H7" s="260">
        <f>SUM(H8:H80)</f>
        <v>3183</v>
      </c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 t="s">
        <v>255</v>
      </c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8"/>
      <c r="AI7" s="258"/>
      <c r="AJ7" s="258"/>
      <c r="AK7" s="258"/>
      <c r="AL7" s="258"/>
      <c r="AM7" s="258"/>
      <c r="AN7" s="258"/>
      <c r="AO7" s="258"/>
      <c r="AP7" s="258"/>
      <c r="AQ7" s="258"/>
      <c r="AR7" s="258"/>
      <c r="AS7" s="258"/>
      <c r="AT7" s="258"/>
      <c r="AU7" s="253"/>
      <c r="AV7" s="253"/>
      <c r="AW7" s="253"/>
      <c r="AX7" s="253"/>
      <c r="AY7" s="253"/>
      <c r="AZ7" s="253"/>
      <c r="BA7" s="253"/>
      <c r="BB7" s="258"/>
    </row>
    <row r="8" spans="1:54">
      <c r="B8" s="262" t="s">
        <v>1968</v>
      </c>
      <c r="C8" s="263" t="s">
        <v>1333</v>
      </c>
      <c r="D8" s="264" t="s">
        <v>236</v>
      </c>
      <c r="E8" s="265"/>
      <c r="F8" s="266"/>
      <c r="G8" s="266"/>
      <c r="H8" s="267"/>
      <c r="I8" s="264" t="s">
        <v>2466</v>
      </c>
      <c r="J8" s="268"/>
      <c r="K8" s="268" t="str">
        <f>IF(S8&gt;0,1.6*3&amp;D8,"")</f>
        <v/>
      </c>
      <c r="L8" s="269" t="s">
        <v>1970</v>
      </c>
      <c r="M8" s="269"/>
      <c r="N8" s="269" t="s">
        <v>1975</v>
      </c>
      <c r="O8" s="269" t="s">
        <v>1985</v>
      </c>
      <c r="P8" s="269" t="s">
        <v>1969</v>
      </c>
      <c r="Q8" s="270"/>
      <c r="R8" s="270" t="s">
        <v>2351</v>
      </c>
      <c r="S8" s="271"/>
      <c r="T8" s="268"/>
      <c r="U8" s="271"/>
      <c r="V8" s="271"/>
      <c r="W8" s="271"/>
      <c r="X8" s="271"/>
      <c r="Y8" s="271"/>
      <c r="Z8" s="271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 t="str">
        <f>IF(G8&gt;0,3*G8&amp;"[AC70]-TH","")</f>
        <v/>
      </c>
      <c r="AN8" s="271"/>
      <c r="AO8" s="271"/>
      <c r="AP8" s="271"/>
      <c r="AQ8" s="271"/>
      <c r="AR8" s="271"/>
      <c r="AS8" s="269" t="s">
        <v>2360</v>
      </c>
      <c r="AT8" s="269" t="s">
        <v>2369</v>
      </c>
      <c r="AU8" s="272"/>
      <c r="AV8" s="272"/>
      <c r="AW8" s="272">
        <f>+SUM(AW9:AW120)</f>
        <v>0</v>
      </c>
      <c r="AX8" s="272">
        <f>+SUM(AX9:AX120)</f>
        <v>0</v>
      </c>
      <c r="AY8" s="272">
        <f>+SUM(AY9:AY120)</f>
        <v>0</v>
      </c>
      <c r="AZ8" s="272">
        <f>+SUM(AZ9:AZ120)</f>
        <v>0</v>
      </c>
      <c r="BA8" s="272">
        <f>+SUM(BA9:BA120)</f>
        <v>0</v>
      </c>
      <c r="BB8" s="263"/>
    </row>
    <row r="9" spans="1:54">
      <c r="B9" s="273" t="s">
        <v>1280</v>
      </c>
      <c r="C9" s="274" t="s">
        <v>1324</v>
      </c>
      <c r="D9" s="275" t="s">
        <v>236</v>
      </c>
      <c r="E9" s="276"/>
      <c r="F9" s="277"/>
      <c r="G9" s="277"/>
      <c r="H9" s="278">
        <v>35</v>
      </c>
      <c r="I9" s="275" t="str">
        <f>IF(H9&gt;0,3*ROUND(H9,0)&amp;D9,"-")</f>
        <v>105ACSR-240/32</v>
      </c>
      <c r="J9" s="279"/>
      <c r="K9" s="279" t="str">
        <f t="shared" ref="K9:K70" si="0">IF(S9&gt;0,1.6*3&amp;D9,"")</f>
        <v/>
      </c>
      <c r="L9" s="280" t="s">
        <v>1970</v>
      </c>
      <c r="M9" s="280"/>
      <c r="N9" s="280" t="s">
        <v>1976</v>
      </c>
      <c r="O9" s="280" t="s">
        <v>1972</v>
      </c>
      <c r="P9" s="280" t="s">
        <v>1974</v>
      </c>
      <c r="Q9" s="280"/>
      <c r="R9" s="280"/>
      <c r="S9" s="281"/>
      <c r="T9" s="279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1"/>
      <c r="AG9" s="281"/>
      <c r="AH9" s="281"/>
      <c r="AI9" s="281"/>
      <c r="AJ9" s="281"/>
      <c r="AK9" s="281"/>
      <c r="AL9" s="281"/>
      <c r="AM9" s="281" t="str">
        <f>IF(H9&gt;0,3*H9&amp;"[AC70]-TH","")</f>
        <v>105[AC70]-TH</v>
      </c>
      <c r="AN9" s="281"/>
      <c r="AO9" s="281"/>
      <c r="AP9" s="281"/>
      <c r="AQ9" s="281"/>
      <c r="AR9" s="281"/>
      <c r="AS9" s="280"/>
      <c r="AT9" s="280"/>
      <c r="AU9" s="281"/>
      <c r="AV9" s="281"/>
      <c r="AW9" s="281"/>
      <c r="AX9" s="281"/>
      <c r="AY9" s="281"/>
      <c r="AZ9" s="281"/>
      <c r="BA9" s="281"/>
      <c r="BB9" s="274"/>
    </row>
    <row r="10" spans="1:54">
      <c r="B10" s="273" t="s">
        <v>1281</v>
      </c>
      <c r="C10" s="274" t="s">
        <v>1324</v>
      </c>
      <c r="D10" s="275" t="s">
        <v>236</v>
      </c>
      <c r="E10" s="276"/>
      <c r="F10" s="277"/>
      <c r="G10" s="277"/>
      <c r="H10" s="278">
        <v>40</v>
      </c>
      <c r="I10" s="275" t="str">
        <f>IF(H10&gt;0,3*ROUND(H10,0)&amp;D10,"-")</f>
        <v>120ACSR-240/32</v>
      </c>
      <c r="J10" s="279"/>
      <c r="K10" s="279" t="str">
        <f t="shared" si="0"/>
        <v/>
      </c>
      <c r="L10" s="280" t="s">
        <v>1970</v>
      </c>
      <c r="M10" s="280"/>
      <c r="N10" s="280" t="s">
        <v>1977</v>
      </c>
      <c r="O10" s="280" t="s">
        <v>1971</v>
      </c>
      <c r="P10" s="280" t="s">
        <v>1973</v>
      </c>
      <c r="Q10" s="280"/>
      <c r="R10" s="280"/>
      <c r="S10" s="281"/>
      <c r="T10" s="279"/>
      <c r="U10" s="281"/>
      <c r="V10" s="281"/>
      <c r="W10" s="281"/>
      <c r="X10" s="281"/>
      <c r="Y10" s="281"/>
      <c r="Z10" s="281"/>
      <c r="AA10" s="281"/>
      <c r="AB10" s="281"/>
      <c r="AC10" s="281"/>
      <c r="AD10" s="281"/>
      <c r="AE10" s="281"/>
      <c r="AF10" s="281"/>
      <c r="AG10" s="281"/>
      <c r="AH10" s="281"/>
      <c r="AI10" s="281"/>
      <c r="AJ10" s="281"/>
      <c r="AK10" s="281"/>
      <c r="AL10" s="281"/>
      <c r="AM10" s="281" t="str">
        <f t="shared" ref="AM10:AM72" si="1">IF(H10&gt;0,3*H10&amp;"[AC70]-TH","")</f>
        <v>120[AC70]-TH</v>
      </c>
      <c r="AN10" s="281"/>
      <c r="AO10" s="281"/>
      <c r="AP10" s="281"/>
      <c r="AQ10" s="281"/>
      <c r="AR10" s="281"/>
      <c r="AS10" s="280"/>
      <c r="AT10" s="280"/>
      <c r="AU10" s="281"/>
      <c r="AV10" s="281"/>
      <c r="AW10" s="281"/>
      <c r="AX10" s="281"/>
      <c r="AY10" s="281"/>
      <c r="AZ10" s="281"/>
      <c r="BA10" s="281"/>
      <c r="BB10" s="274"/>
    </row>
    <row r="11" spans="1:54">
      <c r="B11" s="273" t="s">
        <v>1282</v>
      </c>
      <c r="C11" s="274" t="s">
        <v>1324</v>
      </c>
      <c r="D11" s="275" t="s">
        <v>236</v>
      </c>
      <c r="E11" s="276"/>
      <c r="F11" s="277"/>
      <c r="G11" s="277"/>
      <c r="H11" s="278">
        <v>25</v>
      </c>
      <c r="I11" s="275" t="str">
        <f t="shared" ref="I11:I73" si="2">IF(H11&gt;0,3*ROUND(H11,0)&amp;D11,"-")</f>
        <v>75ACSR-240/32</v>
      </c>
      <c r="J11" s="279"/>
      <c r="K11" s="279" t="str">
        <f t="shared" si="0"/>
        <v/>
      </c>
      <c r="L11" s="280" t="s">
        <v>1970</v>
      </c>
      <c r="M11" s="280"/>
      <c r="N11" s="280" t="s">
        <v>1977</v>
      </c>
      <c r="O11" s="280" t="s">
        <v>1971</v>
      </c>
      <c r="P11" s="280" t="s">
        <v>1973</v>
      </c>
      <c r="Q11" s="280"/>
      <c r="R11" s="280"/>
      <c r="S11" s="281"/>
      <c r="T11" s="279"/>
      <c r="U11" s="281"/>
      <c r="V11" s="281"/>
      <c r="W11" s="281"/>
      <c r="X11" s="281"/>
      <c r="Y11" s="281"/>
      <c r="Z11" s="281"/>
      <c r="AA11" s="281"/>
      <c r="AB11" s="281"/>
      <c r="AC11" s="281"/>
      <c r="AD11" s="281"/>
      <c r="AE11" s="281"/>
      <c r="AF11" s="281"/>
      <c r="AG11" s="281"/>
      <c r="AH11" s="281"/>
      <c r="AI11" s="281"/>
      <c r="AJ11" s="281"/>
      <c r="AK11" s="281"/>
      <c r="AL11" s="281"/>
      <c r="AM11" s="281" t="str">
        <f t="shared" si="1"/>
        <v>75[AC70]-TH</v>
      </c>
      <c r="AN11" s="281"/>
      <c r="AO11" s="281"/>
      <c r="AP11" s="281"/>
      <c r="AQ11" s="281"/>
      <c r="AR11" s="281"/>
      <c r="AS11" s="280"/>
      <c r="AT11" s="280"/>
      <c r="AU11" s="281"/>
      <c r="AV11" s="281"/>
      <c r="AW11" s="281"/>
      <c r="AX11" s="281"/>
      <c r="AY11" s="281"/>
      <c r="AZ11" s="281"/>
      <c r="BA11" s="281"/>
      <c r="BB11" s="274"/>
    </row>
    <row r="12" spans="1:54">
      <c r="B12" s="273" t="s">
        <v>1283</v>
      </c>
      <c r="C12" s="274" t="s">
        <v>1324</v>
      </c>
      <c r="D12" s="275" t="s">
        <v>236</v>
      </c>
      <c r="E12" s="276"/>
      <c r="F12" s="277"/>
      <c r="G12" s="277"/>
      <c r="H12" s="278">
        <v>59</v>
      </c>
      <c r="I12" s="275" t="str">
        <f t="shared" si="2"/>
        <v>177ACSR-240/32</v>
      </c>
      <c r="J12" s="279"/>
      <c r="K12" s="279" t="str">
        <f t="shared" si="0"/>
        <v/>
      </c>
      <c r="L12" s="280" t="s">
        <v>1970</v>
      </c>
      <c r="M12" s="280"/>
      <c r="N12" s="280" t="s">
        <v>1977</v>
      </c>
      <c r="O12" s="280" t="s">
        <v>1971</v>
      </c>
      <c r="P12" s="280" t="s">
        <v>1973</v>
      </c>
      <c r="Q12" s="280"/>
      <c r="R12" s="280"/>
      <c r="S12" s="281"/>
      <c r="T12" s="279"/>
      <c r="U12" s="281"/>
      <c r="V12" s="281"/>
      <c r="W12" s="281"/>
      <c r="X12" s="281"/>
      <c r="Y12" s="281"/>
      <c r="Z12" s="281"/>
      <c r="AA12" s="281"/>
      <c r="AB12" s="281"/>
      <c r="AC12" s="281"/>
      <c r="AD12" s="281"/>
      <c r="AE12" s="281"/>
      <c r="AF12" s="281"/>
      <c r="AG12" s="281"/>
      <c r="AH12" s="281"/>
      <c r="AI12" s="281"/>
      <c r="AJ12" s="281"/>
      <c r="AK12" s="281"/>
      <c r="AL12" s="281"/>
      <c r="AM12" s="281" t="str">
        <f t="shared" si="1"/>
        <v>177[AC70]-TH</v>
      </c>
      <c r="AN12" s="281"/>
      <c r="AO12" s="281"/>
      <c r="AP12" s="281"/>
      <c r="AQ12" s="281"/>
      <c r="AR12" s="281"/>
      <c r="AS12" s="280"/>
      <c r="AT12" s="280"/>
      <c r="AU12" s="281"/>
      <c r="AV12" s="281"/>
      <c r="AW12" s="281"/>
      <c r="AX12" s="281"/>
      <c r="AY12" s="281"/>
      <c r="AZ12" s="281"/>
      <c r="BA12" s="281"/>
      <c r="BB12" s="274"/>
    </row>
    <row r="13" spans="1:54">
      <c r="B13" s="273" t="s">
        <v>1284</v>
      </c>
      <c r="C13" s="274" t="s">
        <v>1324</v>
      </c>
      <c r="D13" s="275" t="s">
        <v>236</v>
      </c>
      <c r="E13" s="276"/>
      <c r="F13" s="277"/>
      <c r="G13" s="277"/>
      <c r="H13" s="278">
        <v>50</v>
      </c>
      <c r="I13" s="275" t="str">
        <f t="shared" si="2"/>
        <v>150ACSR-240/32</v>
      </c>
      <c r="J13" s="279"/>
      <c r="K13" s="279" t="str">
        <f t="shared" si="0"/>
        <v/>
      </c>
      <c r="L13" s="280" t="s">
        <v>1970</v>
      </c>
      <c r="M13" s="280"/>
      <c r="N13" s="280" t="s">
        <v>1977</v>
      </c>
      <c r="O13" s="280" t="s">
        <v>1971</v>
      </c>
      <c r="P13" s="280" t="s">
        <v>1973</v>
      </c>
      <c r="Q13" s="280"/>
      <c r="R13" s="282"/>
      <c r="S13" s="281"/>
      <c r="T13" s="279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1"/>
      <c r="AG13" s="281"/>
      <c r="AH13" s="281"/>
      <c r="AI13" s="281"/>
      <c r="AJ13" s="281"/>
      <c r="AK13" s="281"/>
      <c r="AL13" s="281"/>
      <c r="AM13" s="281" t="str">
        <f t="shared" si="1"/>
        <v>150[AC70]-TH</v>
      </c>
      <c r="AN13" s="281"/>
      <c r="AO13" s="281"/>
      <c r="AP13" s="281"/>
      <c r="AQ13" s="281"/>
      <c r="AR13" s="281"/>
      <c r="AS13" s="280"/>
      <c r="AT13" s="280"/>
      <c r="AU13" s="281"/>
      <c r="AV13" s="281"/>
      <c r="AW13" s="281"/>
      <c r="AX13" s="281"/>
      <c r="AY13" s="281"/>
      <c r="AZ13" s="281"/>
      <c r="BA13" s="281"/>
      <c r="BB13" s="274"/>
    </row>
    <row r="14" spans="1:54">
      <c r="B14" s="273" t="s">
        <v>1285</v>
      </c>
      <c r="C14" s="274" t="s">
        <v>1324</v>
      </c>
      <c r="D14" s="275" t="s">
        <v>236</v>
      </c>
      <c r="E14" s="276"/>
      <c r="F14" s="277"/>
      <c r="G14" s="277"/>
      <c r="H14" s="278">
        <v>42</v>
      </c>
      <c r="I14" s="275" t="str">
        <f t="shared" si="2"/>
        <v>126ACSR-240/32</v>
      </c>
      <c r="J14" s="279"/>
      <c r="K14" s="279" t="str">
        <f t="shared" si="0"/>
        <v/>
      </c>
      <c r="L14" s="280" t="s">
        <v>1970</v>
      </c>
      <c r="M14" s="280"/>
      <c r="N14" s="280" t="s">
        <v>1977</v>
      </c>
      <c r="O14" s="280" t="s">
        <v>1971</v>
      </c>
      <c r="P14" s="280" t="s">
        <v>1973</v>
      </c>
      <c r="Q14" s="280"/>
      <c r="R14" s="280"/>
      <c r="S14" s="281"/>
      <c r="T14" s="279"/>
      <c r="U14" s="281"/>
      <c r="V14" s="281"/>
      <c r="W14" s="281"/>
      <c r="X14" s="281"/>
      <c r="Y14" s="281"/>
      <c r="Z14" s="281"/>
      <c r="AA14" s="281"/>
      <c r="AB14" s="281"/>
      <c r="AC14" s="281"/>
      <c r="AD14" s="281"/>
      <c r="AE14" s="281"/>
      <c r="AF14" s="281"/>
      <c r="AG14" s="281"/>
      <c r="AH14" s="281"/>
      <c r="AI14" s="281"/>
      <c r="AJ14" s="281"/>
      <c r="AK14" s="281"/>
      <c r="AL14" s="281"/>
      <c r="AM14" s="281" t="str">
        <f t="shared" si="1"/>
        <v>126[AC70]-TH</v>
      </c>
      <c r="AN14" s="281"/>
      <c r="AO14" s="281"/>
      <c r="AP14" s="281"/>
      <c r="AQ14" s="281"/>
      <c r="AR14" s="281"/>
      <c r="AS14" s="280"/>
      <c r="AT14" s="280"/>
      <c r="AU14" s="281"/>
      <c r="AV14" s="281"/>
      <c r="AW14" s="281"/>
      <c r="AX14" s="281"/>
      <c r="AY14" s="281"/>
      <c r="AZ14" s="281"/>
      <c r="BA14" s="281"/>
      <c r="BB14" s="274"/>
    </row>
    <row r="15" spans="1:54">
      <c r="B15" s="273" t="s">
        <v>1286</v>
      </c>
      <c r="C15" s="274" t="s">
        <v>1324</v>
      </c>
      <c r="D15" s="275" t="s">
        <v>236</v>
      </c>
      <c r="E15" s="276"/>
      <c r="F15" s="277"/>
      <c r="G15" s="277"/>
      <c r="H15" s="278">
        <v>53</v>
      </c>
      <c r="I15" s="275" t="str">
        <f t="shared" si="2"/>
        <v>159ACSR-240/32</v>
      </c>
      <c r="J15" s="279"/>
      <c r="K15" s="279" t="str">
        <f t="shared" si="0"/>
        <v/>
      </c>
      <c r="L15" s="280" t="s">
        <v>1970</v>
      </c>
      <c r="M15" s="280"/>
      <c r="N15" s="280" t="s">
        <v>1977</v>
      </c>
      <c r="O15" s="280" t="s">
        <v>1971</v>
      </c>
      <c r="P15" s="280" t="s">
        <v>1973</v>
      </c>
      <c r="Q15" s="280"/>
      <c r="R15" s="282"/>
      <c r="S15" s="281"/>
      <c r="T15" s="279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  <c r="AG15" s="281"/>
      <c r="AH15" s="281"/>
      <c r="AI15" s="281"/>
      <c r="AJ15" s="281"/>
      <c r="AK15" s="281"/>
      <c r="AL15" s="281"/>
      <c r="AM15" s="281" t="str">
        <f t="shared" si="1"/>
        <v>159[AC70]-TH</v>
      </c>
      <c r="AN15" s="281"/>
      <c r="AO15" s="281"/>
      <c r="AP15" s="281"/>
      <c r="AQ15" s="281"/>
      <c r="AR15" s="281"/>
      <c r="AS15" s="280"/>
      <c r="AT15" s="280"/>
      <c r="AU15" s="281"/>
      <c r="AV15" s="281"/>
      <c r="AW15" s="281"/>
      <c r="AX15" s="281"/>
      <c r="AY15" s="281"/>
      <c r="AZ15" s="281"/>
      <c r="BA15" s="281"/>
      <c r="BB15" s="274"/>
    </row>
    <row r="16" spans="1:54" ht="26.4">
      <c r="B16" s="273" t="s">
        <v>1334</v>
      </c>
      <c r="C16" s="274" t="s">
        <v>2502</v>
      </c>
      <c r="D16" s="275" t="s">
        <v>236</v>
      </c>
      <c r="E16" s="276"/>
      <c r="F16" s="277"/>
      <c r="G16" s="277"/>
      <c r="H16" s="278">
        <v>51</v>
      </c>
      <c r="I16" s="275" t="str">
        <f t="shared" si="2"/>
        <v>153ACSR-240/32</v>
      </c>
      <c r="J16" s="279"/>
      <c r="K16" s="279" t="str">
        <f t="shared" si="0"/>
        <v/>
      </c>
      <c r="L16" s="283" t="s">
        <v>2447</v>
      </c>
      <c r="M16" s="283" t="s">
        <v>539</v>
      </c>
      <c r="N16" s="280" t="s">
        <v>2448</v>
      </c>
      <c r="O16" s="280" t="s">
        <v>262</v>
      </c>
      <c r="P16" s="280" t="s">
        <v>1973</v>
      </c>
      <c r="Q16" s="280"/>
      <c r="R16" s="282"/>
      <c r="S16" s="281"/>
      <c r="T16" s="279"/>
      <c r="U16" s="281" t="s">
        <v>3</v>
      </c>
      <c r="V16" s="281" t="s">
        <v>263</v>
      </c>
      <c r="W16" s="281"/>
      <c r="X16" s="281" t="s">
        <v>168</v>
      </c>
      <c r="Y16" s="281"/>
      <c r="Z16" s="281"/>
      <c r="AA16" s="281"/>
      <c r="AB16" s="281"/>
      <c r="AC16" s="281"/>
      <c r="AD16" s="281"/>
      <c r="AE16" s="281"/>
      <c r="AF16" s="281"/>
      <c r="AG16" s="281"/>
      <c r="AH16" s="281"/>
      <c r="AI16" s="281"/>
      <c r="AJ16" s="281"/>
      <c r="AK16" s="281"/>
      <c r="AL16" s="281"/>
      <c r="AM16" s="281" t="str">
        <f t="shared" si="1"/>
        <v>153[AC70]-TH</v>
      </c>
      <c r="AN16" s="281"/>
      <c r="AO16" s="281"/>
      <c r="AP16" s="281"/>
      <c r="AQ16" s="281"/>
      <c r="AR16" s="281"/>
      <c r="AS16" s="280"/>
      <c r="AT16" s="280"/>
      <c r="AU16" s="284" t="s">
        <v>267</v>
      </c>
      <c r="AV16" s="285" t="s">
        <v>45</v>
      </c>
      <c r="AW16" s="281"/>
      <c r="AX16" s="281"/>
      <c r="AY16" s="281"/>
      <c r="AZ16" s="281"/>
      <c r="BA16" s="281"/>
      <c r="BB16" s="274"/>
    </row>
    <row r="17" spans="2:54">
      <c r="B17" s="273" t="s">
        <v>1287</v>
      </c>
      <c r="C17" s="274" t="s">
        <v>1324</v>
      </c>
      <c r="D17" s="275" t="s">
        <v>236</v>
      </c>
      <c r="E17" s="276"/>
      <c r="F17" s="277"/>
      <c r="G17" s="277"/>
      <c r="H17" s="278">
        <v>50</v>
      </c>
      <c r="I17" s="275" t="str">
        <f t="shared" si="2"/>
        <v>150ACSR-240/32</v>
      </c>
      <c r="J17" s="279"/>
      <c r="K17" s="279" t="str">
        <f t="shared" si="0"/>
        <v/>
      </c>
      <c r="L17" s="283" t="s">
        <v>1970</v>
      </c>
      <c r="M17" s="280"/>
      <c r="N17" s="280" t="s">
        <v>1977</v>
      </c>
      <c r="O17" s="280" t="s">
        <v>1971</v>
      </c>
      <c r="P17" s="280" t="s">
        <v>1973</v>
      </c>
      <c r="Q17" s="280"/>
      <c r="R17" s="280"/>
      <c r="S17" s="281"/>
      <c r="T17" s="279"/>
      <c r="U17" s="281"/>
      <c r="V17" s="281"/>
      <c r="W17" s="281"/>
      <c r="X17" s="281"/>
      <c r="Y17" s="281"/>
      <c r="Z17" s="281"/>
      <c r="AA17" s="281"/>
      <c r="AB17" s="281"/>
      <c r="AC17" s="281"/>
      <c r="AD17" s="281"/>
      <c r="AE17" s="281"/>
      <c r="AF17" s="281"/>
      <c r="AG17" s="281"/>
      <c r="AH17" s="281"/>
      <c r="AI17" s="281"/>
      <c r="AJ17" s="281"/>
      <c r="AK17" s="281"/>
      <c r="AL17" s="281"/>
      <c r="AM17" s="281" t="str">
        <f t="shared" si="1"/>
        <v>150[AC70]-TH</v>
      </c>
      <c r="AN17" s="281"/>
      <c r="AO17" s="281"/>
      <c r="AP17" s="281"/>
      <c r="AQ17" s="281"/>
      <c r="AR17" s="281"/>
      <c r="AS17" s="280"/>
      <c r="AT17" s="280"/>
      <c r="AU17" s="281"/>
      <c r="AV17" s="281"/>
      <c r="AW17" s="281"/>
      <c r="AX17" s="281"/>
      <c r="AY17" s="281"/>
      <c r="AZ17" s="281"/>
      <c r="BA17" s="281"/>
      <c r="BB17" s="274"/>
    </row>
    <row r="18" spans="2:54" ht="26.4">
      <c r="B18" s="273" t="s">
        <v>1335</v>
      </c>
      <c r="C18" s="274" t="s">
        <v>2502</v>
      </c>
      <c r="D18" s="275" t="s">
        <v>236</v>
      </c>
      <c r="E18" s="276"/>
      <c r="F18" s="277"/>
      <c r="G18" s="277"/>
      <c r="H18" s="278">
        <v>47</v>
      </c>
      <c r="I18" s="275" t="str">
        <f t="shared" si="2"/>
        <v>141ACSR-240/32</v>
      </c>
      <c r="J18" s="279"/>
      <c r="K18" s="279" t="str">
        <f t="shared" si="0"/>
        <v/>
      </c>
      <c r="L18" s="283" t="s">
        <v>2447</v>
      </c>
      <c r="M18" s="283" t="s">
        <v>539</v>
      </c>
      <c r="N18" s="280" t="s">
        <v>2448</v>
      </c>
      <c r="O18" s="280" t="s">
        <v>262</v>
      </c>
      <c r="P18" s="280" t="s">
        <v>1973</v>
      </c>
      <c r="Q18" s="280"/>
      <c r="R18" s="280"/>
      <c r="S18" s="281"/>
      <c r="T18" s="279"/>
      <c r="U18" s="281" t="s">
        <v>3</v>
      </c>
      <c r="V18" s="281" t="s">
        <v>263</v>
      </c>
      <c r="W18" s="281"/>
      <c r="X18" s="281" t="s">
        <v>168</v>
      </c>
      <c r="Y18" s="281"/>
      <c r="Z18" s="281"/>
      <c r="AA18" s="281"/>
      <c r="AB18" s="281"/>
      <c r="AC18" s="281"/>
      <c r="AD18" s="281"/>
      <c r="AE18" s="281"/>
      <c r="AF18" s="281"/>
      <c r="AG18" s="281"/>
      <c r="AH18" s="281"/>
      <c r="AI18" s="281"/>
      <c r="AJ18" s="281"/>
      <c r="AK18" s="281"/>
      <c r="AL18" s="281"/>
      <c r="AM18" s="281" t="str">
        <f t="shared" si="1"/>
        <v>141[AC70]-TH</v>
      </c>
      <c r="AN18" s="281"/>
      <c r="AO18" s="281"/>
      <c r="AP18" s="281"/>
      <c r="AQ18" s="281"/>
      <c r="AR18" s="281"/>
      <c r="AS18" s="280"/>
      <c r="AT18" s="280"/>
      <c r="AU18" s="284" t="s">
        <v>267</v>
      </c>
      <c r="AV18" s="285" t="s">
        <v>45</v>
      </c>
      <c r="AW18" s="281"/>
      <c r="AX18" s="281"/>
      <c r="AY18" s="281"/>
      <c r="AZ18" s="281"/>
      <c r="BA18" s="281"/>
      <c r="BB18" s="274"/>
    </row>
    <row r="19" spans="2:54">
      <c r="B19" s="273" t="s">
        <v>1288</v>
      </c>
      <c r="C19" s="274" t="s">
        <v>1324</v>
      </c>
      <c r="D19" s="275" t="s">
        <v>236</v>
      </c>
      <c r="E19" s="276"/>
      <c r="F19" s="277"/>
      <c r="G19" s="277"/>
      <c r="H19" s="278">
        <v>48</v>
      </c>
      <c r="I19" s="275" t="str">
        <f t="shared" si="2"/>
        <v>144ACSR-240/32</v>
      </c>
      <c r="J19" s="279"/>
      <c r="K19" s="279" t="str">
        <f t="shared" si="0"/>
        <v/>
      </c>
      <c r="L19" s="283" t="s">
        <v>1970</v>
      </c>
      <c r="M19" s="280"/>
      <c r="N19" s="280" t="s">
        <v>1977</v>
      </c>
      <c r="O19" s="280" t="s">
        <v>1971</v>
      </c>
      <c r="P19" s="280" t="s">
        <v>1973</v>
      </c>
      <c r="Q19" s="280"/>
      <c r="R19" s="280"/>
      <c r="S19" s="281"/>
      <c r="T19" s="279"/>
      <c r="U19" s="281"/>
      <c r="V19" s="281"/>
      <c r="W19" s="281"/>
      <c r="X19" s="281"/>
      <c r="Y19" s="281"/>
      <c r="Z19" s="281"/>
      <c r="AA19" s="281"/>
      <c r="AB19" s="281"/>
      <c r="AC19" s="281"/>
      <c r="AD19" s="281"/>
      <c r="AE19" s="281"/>
      <c r="AF19" s="281"/>
      <c r="AG19" s="281"/>
      <c r="AH19" s="281"/>
      <c r="AI19" s="281"/>
      <c r="AJ19" s="281"/>
      <c r="AK19" s="281"/>
      <c r="AL19" s="281"/>
      <c r="AM19" s="281" t="str">
        <f t="shared" si="1"/>
        <v>144[AC70]-TH</v>
      </c>
      <c r="AN19" s="281"/>
      <c r="AO19" s="281"/>
      <c r="AP19" s="281"/>
      <c r="AQ19" s="281"/>
      <c r="AR19" s="281"/>
      <c r="AS19" s="280"/>
      <c r="AT19" s="280"/>
      <c r="AU19" s="281"/>
      <c r="AV19" s="281"/>
      <c r="AW19" s="281"/>
      <c r="AX19" s="281"/>
      <c r="AY19" s="281"/>
      <c r="AZ19" s="281"/>
      <c r="BA19" s="281"/>
      <c r="BB19" s="274"/>
    </row>
    <row r="20" spans="2:54" ht="26.4">
      <c r="B20" s="273" t="s">
        <v>1960</v>
      </c>
      <c r="C20" s="274" t="s">
        <v>2502</v>
      </c>
      <c r="D20" s="275" t="s">
        <v>236</v>
      </c>
      <c r="E20" s="276"/>
      <c r="F20" s="277"/>
      <c r="G20" s="277"/>
      <c r="H20" s="278">
        <v>45</v>
      </c>
      <c r="I20" s="275" t="str">
        <f t="shared" si="2"/>
        <v>135ACSR-240/32</v>
      </c>
      <c r="J20" s="279"/>
      <c r="K20" s="279" t="str">
        <f t="shared" si="0"/>
        <v/>
      </c>
      <c r="L20" s="283" t="s">
        <v>2447</v>
      </c>
      <c r="M20" s="283" t="s">
        <v>539</v>
      </c>
      <c r="N20" s="280" t="s">
        <v>2448</v>
      </c>
      <c r="O20" s="280" t="s">
        <v>262</v>
      </c>
      <c r="P20" s="280" t="s">
        <v>1973</v>
      </c>
      <c r="Q20" s="280"/>
      <c r="R20" s="280"/>
      <c r="S20" s="281"/>
      <c r="T20" s="279"/>
      <c r="U20" s="281" t="s">
        <v>3</v>
      </c>
      <c r="V20" s="281" t="s">
        <v>263</v>
      </c>
      <c r="W20" s="281"/>
      <c r="X20" s="281" t="s">
        <v>168</v>
      </c>
      <c r="Y20" s="281"/>
      <c r="Z20" s="281"/>
      <c r="AA20" s="281"/>
      <c r="AB20" s="281"/>
      <c r="AC20" s="281"/>
      <c r="AD20" s="281"/>
      <c r="AE20" s="281"/>
      <c r="AF20" s="281"/>
      <c r="AG20" s="281"/>
      <c r="AH20" s="281"/>
      <c r="AI20" s="281"/>
      <c r="AJ20" s="281"/>
      <c r="AK20" s="281"/>
      <c r="AL20" s="281"/>
      <c r="AM20" s="281" t="str">
        <f t="shared" si="1"/>
        <v>135[AC70]-TH</v>
      </c>
      <c r="AN20" s="281"/>
      <c r="AO20" s="281"/>
      <c r="AP20" s="281"/>
      <c r="AQ20" s="281"/>
      <c r="AR20" s="281"/>
      <c r="AS20" s="280"/>
      <c r="AT20" s="280"/>
      <c r="AU20" s="284" t="s">
        <v>267</v>
      </c>
      <c r="AV20" s="285" t="s">
        <v>45</v>
      </c>
      <c r="AW20" s="281"/>
      <c r="AX20" s="281"/>
      <c r="AY20" s="281"/>
      <c r="AZ20" s="281"/>
      <c r="BA20" s="281"/>
      <c r="BB20" s="274"/>
    </row>
    <row r="21" spans="2:54">
      <c r="B21" s="273" t="s">
        <v>1289</v>
      </c>
      <c r="C21" s="274" t="s">
        <v>1324</v>
      </c>
      <c r="D21" s="275" t="s">
        <v>236</v>
      </c>
      <c r="E21" s="276"/>
      <c r="F21" s="277"/>
      <c r="G21" s="277"/>
      <c r="H21" s="278">
        <v>44</v>
      </c>
      <c r="I21" s="275" t="str">
        <f t="shared" si="2"/>
        <v>132ACSR-240/32</v>
      </c>
      <c r="J21" s="279"/>
      <c r="K21" s="279" t="str">
        <f t="shared" si="0"/>
        <v/>
      </c>
      <c r="L21" s="283" t="s">
        <v>1970</v>
      </c>
      <c r="M21" s="280"/>
      <c r="N21" s="280" t="s">
        <v>1977</v>
      </c>
      <c r="O21" s="280" t="s">
        <v>1971</v>
      </c>
      <c r="P21" s="280" t="s">
        <v>1973</v>
      </c>
      <c r="Q21" s="280"/>
      <c r="R21" s="280"/>
      <c r="S21" s="281"/>
      <c r="T21" s="279"/>
      <c r="U21" s="281"/>
      <c r="V21" s="281"/>
      <c r="W21" s="281"/>
      <c r="X21" s="281"/>
      <c r="Y21" s="281"/>
      <c r="Z21" s="281"/>
      <c r="AA21" s="281"/>
      <c r="AB21" s="281"/>
      <c r="AC21" s="281"/>
      <c r="AD21" s="281"/>
      <c r="AE21" s="281"/>
      <c r="AF21" s="281"/>
      <c r="AG21" s="281"/>
      <c r="AH21" s="281"/>
      <c r="AI21" s="281"/>
      <c r="AJ21" s="281"/>
      <c r="AK21" s="281"/>
      <c r="AL21" s="281"/>
      <c r="AM21" s="281" t="str">
        <f t="shared" si="1"/>
        <v>132[AC70]-TH</v>
      </c>
      <c r="AN21" s="286"/>
      <c r="AO21" s="281"/>
      <c r="AP21" s="281"/>
      <c r="AQ21" s="281"/>
      <c r="AR21" s="281"/>
      <c r="AS21" s="280"/>
      <c r="AT21" s="280"/>
      <c r="AU21" s="281"/>
      <c r="AV21" s="281"/>
      <c r="AW21" s="281"/>
      <c r="AX21" s="281"/>
      <c r="AY21" s="281"/>
      <c r="AZ21" s="281"/>
      <c r="BA21" s="281"/>
      <c r="BB21" s="274"/>
    </row>
    <row r="22" spans="2:54">
      <c r="B22" s="273" t="s">
        <v>1290</v>
      </c>
      <c r="C22" s="274" t="s">
        <v>1291</v>
      </c>
      <c r="D22" s="275" t="s">
        <v>236</v>
      </c>
      <c r="E22" s="276"/>
      <c r="F22" s="277"/>
      <c r="G22" s="277"/>
      <c r="H22" s="278">
        <v>36</v>
      </c>
      <c r="I22" s="275" t="str">
        <f t="shared" si="2"/>
        <v>108ACSR-240/32</v>
      </c>
      <c r="J22" s="279"/>
      <c r="K22" s="279" t="str">
        <f t="shared" si="0"/>
        <v/>
      </c>
      <c r="L22" s="283" t="s">
        <v>1407</v>
      </c>
      <c r="M22" s="283" t="s">
        <v>539</v>
      </c>
      <c r="N22" s="280" t="s">
        <v>2448</v>
      </c>
      <c r="O22" s="280" t="s">
        <v>262</v>
      </c>
      <c r="P22" s="280" t="s">
        <v>1979</v>
      </c>
      <c r="Q22" s="280"/>
      <c r="R22" s="282"/>
      <c r="S22" s="281"/>
      <c r="T22" s="287"/>
      <c r="U22" s="281"/>
      <c r="V22" s="281"/>
      <c r="W22" s="281"/>
      <c r="X22" s="281"/>
      <c r="Y22" s="281"/>
      <c r="Z22" s="281"/>
      <c r="AA22" s="281"/>
      <c r="AB22" s="281"/>
      <c r="AC22" s="281"/>
      <c r="AD22" s="281"/>
      <c r="AE22" s="281"/>
      <c r="AF22" s="281"/>
      <c r="AG22" s="281"/>
      <c r="AH22" s="281"/>
      <c r="AI22" s="281"/>
      <c r="AJ22" s="281"/>
      <c r="AK22" s="281"/>
      <c r="AL22" s="281"/>
      <c r="AM22" s="281" t="str">
        <f t="shared" si="1"/>
        <v>108[AC70]-TH</v>
      </c>
      <c r="AN22" s="281"/>
      <c r="AO22" s="281"/>
      <c r="AP22" s="281"/>
      <c r="AQ22" s="281"/>
      <c r="AR22" s="281"/>
      <c r="AS22" s="280"/>
      <c r="AT22" s="280"/>
      <c r="AU22" s="281"/>
      <c r="AV22" s="281"/>
      <c r="AW22" s="281"/>
      <c r="AX22" s="281"/>
      <c r="AY22" s="281"/>
      <c r="AZ22" s="281"/>
      <c r="BA22" s="281"/>
      <c r="BB22" s="274"/>
    </row>
    <row r="23" spans="2:54">
      <c r="B23" s="273" t="s">
        <v>1292</v>
      </c>
      <c r="C23" s="274" t="s">
        <v>1324</v>
      </c>
      <c r="D23" s="275" t="s">
        <v>236</v>
      </c>
      <c r="E23" s="276" t="s">
        <v>1332</v>
      </c>
      <c r="F23" s="277"/>
      <c r="G23" s="277"/>
      <c r="H23" s="278">
        <v>58</v>
      </c>
      <c r="I23" s="275" t="str">
        <f t="shared" si="2"/>
        <v>174ACSR-240/32</v>
      </c>
      <c r="J23" s="279"/>
      <c r="K23" s="279" t="str">
        <f t="shared" si="0"/>
        <v/>
      </c>
      <c r="L23" s="283" t="s">
        <v>1970</v>
      </c>
      <c r="M23" s="280"/>
      <c r="N23" s="280" t="s">
        <v>1975</v>
      </c>
      <c r="O23" s="280" t="s">
        <v>1984</v>
      </c>
      <c r="P23" s="280" t="s">
        <v>1980</v>
      </c>
      <c r="Q23" s="280"/>
      <c r="R23" s="282"/>
      <c r="S23" s="281"/>
      <c r="T23" s="287"/>
      <c r="U23" s="281"/>
      <c r="V23" s="281"/>
      <c r="W23" s="281"/>
      <c r="X23" s="281"/>
      <c r="Y23" s="281"/>
      <c r="Z23" s="281"/>
      <c r="AA23" s="281"/>
      <c r="AB23" s="281"/>
      <c r="AC23" s="281"/>
      <c r="AD23" s="281"/>
      <c r="AE23" s="281"/>
      <c r="AF23" s="281"/>
      <c r="AG23" s="281"/>
      <c r="AH23" s="281"/>
      <c r="AI23" s="281"/>
      <c r="AJ23" s="281"/>
      <c r="AK23" s="281"/>
      <c r="AL23" s="281"/>
      <c r="AM23" s="281" t="str">
        <f t="shared" si="1"/>
        <v>174[AC70]-TH</v>
      </c>
      <c r="AN23" s="281"/>
      <c r="AO23" s="281"/>
      <c r="AP23" s="281"/>
      <c r="AQ23" s="281"/>
      <c r="AR23" s="281"/>
      <c r="AS23" s="280" t="s">
        <v>2363</v>
      </c>
      <c r="AT23" s="280"/>
      <c r="AU23" s="281"/>
      <c r="AV23" s="281"/>
      <c r="AW23" s="281"/>
      <c r="AX23" s="281"/>
      <c r="AY23" s="281"/>
      <c r="AZ23" s="281"/>
      <c r="BA23" s="281"/>
      <c r="BB23" s="274"/>
    </row>
    <row r="24" spans="2:54" ht="26.4">
      <c r="B24" s="273" t="s">
        <v>1961</v>
      </c>
      <c r="C24" s="274" t="s">
        <v>2502</v>
      </c>
      <c r="D24" s="275" t="s">
        <v>236</v>
      </c>
      <c r="E24" s="276"/>
      <c r="F24" s="277"/>
      <c r="G24" s="277"/>
      <c r="H24" s="278">
        <v>45</v>
      </c>
      <c r="I24" s="275" t="str">
        <f t="shared" si="2"/>
        <v>135ACSR-240/32</v>
      </c>
      <c r="J24" s="279"/>
      <c r="K24" s="279" t="str">
        <f t="shared" si="0"/>
        <v/>
      </c>
      <c r="L24" s="283" t="s">
        <v>2447</v>
      </c>
      <c r="M24" s="283" t="s">
        <v>539</v>
      </c>
      <c r="N24" s="280" t="s">
        <v>2448</v>
      </c>
      <c r="O24" s="280" t="s">
        <v>262</v>
      </c>
      <c r="P24" s="280" t="s">
        <v>1973</v>
      </c>
      <c r="Q24" s="280"/>
      <c r="R24" s="282"/>
      <c r="S24" s="281"/>
      <c r="T24" s="287"/>
      <c r="U24" s="281" t="s">
        <v>3</v>
      </c>
      <c r="V24" s="281" t="s">
        <v>263</v>
      </c>
      <c r="W24" s="281"/>
      <c r="X24" s="281" t="s">
        <v>168</v>
      </c>
      <c r="Y24" s="281"/>
      <c r="Z24" s="281"/>
      <c r="AA24" s="281"/>
      <c r="AB24" s="281"/>
      <c r="AC24" s="281"/>
      <c r="AD24" s="281"/>
      <c r="AE24" s="281"/>
      <c r="AF24" s="281"/>
      <c r="AG24" s="281"/>
      <c r="AH24" s="281"/>
      <c r="AI24" s="281"/>
      <c r="AJ24" s="281"/>
      <c r="AK24" s="281"/>
      <c r="AL24" s="281"/>
      <c r="AM24" s="281" t="str">
        <f t="shared" si="1"/>
        <v>135[AC70]-TH</v>
      </c>
      <c r="AN24" s="281"/>
      <c r="AO24" s="281"/>
      <c r="AP24" s="281"/>
      <c r="AQ24" s="281"/>
      <c r="AR24" s="281"/>
      <c r="AS24" s="280"/>
      <c r="AT24" s="280"/>
      <c r="AU24" s="284" t="s">
        <v>267</v>
      </c>
      <c r="AV24" s="285" t="s">
        <v>45</v>
      </c>
      <c r="AW24" s="281"/>
      <c r="AX24" s="281"/>
      <c r="AY24" s="281"/>
      <c r="AZ24" s="281"/>
      <c r="BA24" s="281"/>
      <c r="BB24" s="274"/>
    </row>
    <row r="25" spans="2:54">
      <c r="B25" s="273" t="s">
        <v>1293</v>
      </c>
      <c r="C25" s="274" t="s">
        <v>2577</v>
      </c>
      <c r="D25" s="275"/>
      <c r="E25" s="276"/>
      <c r="F25" s="277"/>
      <c r="G25" s="277"/>
      <c r="H25" s="278"/>
      <c r="I25" s="275"/>
      <c r="J25" s="279"/>
      <c r="K25" s="279" t="str">
        <f t="shared" si="0"/>
        <v/>
      </c>
      <c r="L25" s="283" t="s">
        <v>1970</v>
      </c>
      <c r="M25" s="280"/>
      <c r="N25" s="280"/>
      <c r="O25" s="280"/>
      <c r="P25" s="280"/>
      <c r="Q25" s="280"/>
      <c r="R25" s="282"/>
      <c r="S25" s="281"/>
      <c r="T25" s="287"/>
      <c r="U25" s="281"/>
      <c r="V25" s="281"/>
      <c r="W25" s="281"/>
      <c r="X25" s="281"/>
      <c r="Y25" s="281"/>
      <c r="Z25" s="281"/>
      <c r="AA25" s="281"/>
      <c r="AB25" s="281"/>
      <c r="AC25" s="281"/>
      <c r="AD25" s="281"/>
      <c r="AE25" s="281"/>
      <c r="AF25" s="281"/>
      <c r="AG25" s="281"/>
      <c r="AH25" s="281"/>
      <c r="AI25" s="281"/>
      <c r="AJ25" s="281"/>
      <c r="AK25" s="281"/>
      <c r="AL25" s="281"/>
      <c r="AM25" s="281" t="str">
        <f>IF(H26&gt;0,3*H26&amp;"[AC70]-TH","")</f>
        <v>135[AC70]-TH</v>
      </c>
      <c r="AN25" s="281"/>
      <c r="AO25" s="284" t="s">
        <v>2535</v>
      </c>
      <c r="AP25" s="281" t="s">
        <v>2582</v>
      </c>
      <c r="AQ25" s="281" t="s">
        <v>2581</v>
      </c>
      <c r="AR25" s="281"/>
      <c r="AS25" s="280" t="s">
        <v>2363</v>
      </c>
      <c r="AT25" s="280"/>
      <c r="AU25" s="281"/>
      <c r="AV25" s="281"/>
      <c r="AW25" s="281"/>
      <c r="AX25" s="281"/>
      <c r="AY25" s="281"/>
      <c r="AZ25" s="281"/>
      <c r="BA25" s="281"/>
      <c r="BB25" s="274"/>
    </row>
    <row r="26" spans="2:54">
      <c r="B26" s="273" t="s">
        <v>1293</v>
      </c>
      <c r="C26" s="274" t="s">
        <v>2575</v>
      </c>
      <c r="D26" s="275" t="s">
        <v>236</v>
      </c>
      <c r="E26" s="276" t="s">
        <v>1331</v>
      </c>
      <c r="F26" s="277"/>
      <c r="G26" s="277"/>
      <c r="H26" s="278">
        <v>45</v>
      </c>
      <c r="I26" s="275" t="str">
        <f t="shared" ref="I26" si="3">IF(H26&gt;0,3*ROUND(H26,0)&amp;D26,"-")</f>
        <v>135ACSR-240/32</v>
      </c>
      <c r="J26" s="279"/>
      <c r="K26" s="279"/>
      <c r="L26" s="283" t="s">
        <v>2578</v>
      </c>
      <c r="M26" s="280" t="s">
        <v>2574</v>
      </c>
      <c r="N26" s="280"/>
      <c r="O26" s="280" t="s">
        <v>268</v>
      </c>
      <c r="P26" s="280" t="s">
        <v>1980</v>
      </c>
      <c r="Q26" s="280"/>
      <c r="R26" s="282"/>
      <c r="S26" s="281"/>
      <c r="T26" s="287"/>
      <c r="U26" s="281"/>
      <c r="V26" s="281"/>
      <c r="W26" s="281"/>
      <c r="X26" s="281"/>
      <c r="Y26" s="281"/>
      <c r="Z26" s="281"/>
      <c r="AA26" s="281"/>
      <c r="AB26" s="281"/>
      <c r="AC26" s="281"/>
      <c r="AD26" s="281"/>
      <c r="AE26" s="281"/>
      <c r="AF26" s="281"/>
      <c r="AG26" s="281"/>
      <c r="AH26" s="281"/>
      <c r="AI26" s="281"/>
      <c r="AJ26" s="281"/>
      <c r="AK26" s="281"/>
      <c r="AL26" s="281"/>
      <c r="AM26" s="281"/>
      <c r="AN26" s="281"/>
      <c r="AO26" s="281"/>
      <c r="AP26" s="281"/>
      <c r="AQ26" s="281"/>
      <c r="AR26" s="281"/>
      <c r="AS26" s="280"/>
      <c r="AT26" s="280"/>
      <c r="AU26" s="281"/>
      <c r="AV26" s="281"/>
      <c r="AW26" s="281"/>
      <c r="AX26" s="281"/>
      <c r="AY26" s="281"/>
      <c r="AZ26" s="281"/>
      <c r="BA26" s="281"/>
      <c r="BB26" s="274"/>
    </row>
    <row r="27" spans="2:54">
      <c r="B27" s="273" t="s">
        <v>1294</v>
      </c>
      <c r="C27" s="274" t="s">
        <v>2576</v>
      </c>
      <c r="D27" s="275"/>
      <c r="E27" s="276"/>
      <c r="F27" s="277"/>
      <c r="G27" s="277"/>
      <c r="H27" s="278"/>
      <c r="I27" s="275"/>
      <c r="J27" s="279"/>
      <c r="K27" s="279" t="str">
        <f t="shared" si="0"/>
        <v/>
      </c>
      <c r="L27" s="283" t="s">
        <v>1970</v>
      </c>
      <c r="M27" s="280"/>
      <c r="N27" s="280"/>
      <c r="O27" s="280"/>
      <c r="P27" s="280"/>
      <c r="Q27" s="280"/>
      <c r="R27" s="282"/>
      <c r="S27" s="281"/>
      <c r="T27" s="287"/>
      <c r="U27" s="281"/>
      <c r="V27" s="281"/>
      <c r="W27" s="281"/>
      <c r="X27" s="281"/>
      <c r="Y27" s="281"/>
      <c r="Z27" s="281"/>
      <c r="AA27" s="281"/>
      <c r="AB27" s="281"/>
      <c r="AC27" s="281"/>
      <c r="AD27" s="281"/>
      <c r="AE27" s="281"/>
      <c r="AF27" s="281"/>
      <c r="AG27" s="281"/>
      <c r="AH27" s="281"/>
      <c r="AI27" s="281"/>
      <c r="AJ27" s="281"/>
      <c r="AK27" s="281"/>
      <c r="AL27" s="281"/>
      <c r="AM27" s="281" t="str">
        <f>IF(H28&gt;0,3*H28&amp;"[AC70]-TH","")</f>
        <v>615[AC70]-TH</v>
      </c>
      <c r="AN27" s="281"/>
      <c r="AO27" s="284" t="s">
        <v>2535</v>
      </c>
      <c r="AP27" s="281" t="s">
        <v>2582</v>
      </c>
      <c r="AQ27" s="281" t="s">
        <v>2581</v>
      </c>
      <c r="AR27" s="281"/>
      <c r="AS27" s="280" t="s">
        <v>2363</v>
      </c>
      <c r="AT27" s="280"/>
      <c r="AU27" s="281"/>
      <c r="AV27" s="281"/>
      <c r="AW27" s="281"/>
      <c r="AX27" s="281"/>
      <c r="AY27" s="281"/>
      <c r="AZ27" s="281"/>
      <c r="BA27" s="281"/>
      <c r="BB27" s="274"/>
    </row>
    <row r="28" spans="2:54">
      <c r="B28" s="273" t="s">
        <v>1294</v>
      </c>
      <c r="C28" s="274" t="s">
        <v>2575</v>
      </c>
      <c r="D28" s="275" t="s">
        <v>236</v>
      </c>
      <c r="E28" s="276" t="s">
        <v>1330</v>
      </c>
      <c r="F28" s="277"/>
      <c r="G28" s="277"/>
      <c r="H28" s="278">
        <v>205</v>
      </c>
      <c r="I28" s="275" t="str">
        <f t="shared" ref="I28" si="4">IF(H28&gt;0,3*ROUND(H28,0)&amp;D28,"-")</f>
        <v>615ACSR-240/32</v>
      </c>
      <c r="J28" s="279"/>
      <c r="K28" s="279"/>
      <c r="L28" s="283" t="s">
        <v>2578</v>
      </c>
      <c r="M28" s="280" t="s">
        <v>2574</v>
      </c>
      <c r="N28" s="280"/>
      <c r="O28" s="280" t="s">
        <v>268</v>
      </c>
      <c r="P28" s="280" t="s">
        <v>1980</v>
      </c>
      <c r="Q28" s="280"/>
      <c r="R28" s="282"/>
      <c r="S28" s="281"/>
      <c r="T28" s="287"/>
      <c r="U28" s="281"/>
      <c r="V28" s="281"/>
      <c r="W28" s="281"/>
      <c r="X28" s="281"/>
      <c r="Y28" s="281"/>
      <c r="Z28" s="281"/>
      <c r="AA28" s="281"/>
      <c r="AB28" s="281"/>
      <c r="AC28" s="281"/>
      <c r="AD28" s="281"/>
      <c r="AE28" s="281"/>
      <c r="AF28" s="281"/>
      <c r="AG28" s="281"/>
      <c r="AH28" s="281"/>
      <c r="AI28" s="281"/>
      <c r="AJ28" s="281"/>
      <c r="AK28" s="281"/>
      <c r="AL28" s="281"/>
      <c r="AM28" s="281"/>
      <c r="AN28" s="281"/>
      <c r="AO28" s="281"/>
      <c r="AP28" s="281"/>
      <c r="AQ28" s="281"/>
      <c r="AR28" s="281"/>
      <c r="AS28" s="280"/>
      <c r="AT28" s="280"/>
      <c r="AU28" s="281"/>
      <c r="AV28" s="281"/>
      <c r="AW28" s="281"/>
      <c r="AX28" s="281"/>
      <c r="AY28" s="281"/>
      <c r="AZ28" s="281"/>
      <c r="BA28" s="281"/>
      <c r="BB28" s="274"/>
    </row>
    <row r="29" spans="2:54">
      <c r="B29" s="273" t="s">
        <v>1296</v>
      </c>
      <c r="C29" s="274" t="s">
        <v>1323</v>
      </c>
      <c r="D29" s="275" t="s">
        <v>236</v>
      </c>
      <c r="E29" s="276" t="s">
        <v>1329</v>
      </c>
      <c r="F29" s="277"/>
      <c r="G29" s="277"/>
      <c r="H29" s="278">
        <v>33</v>
      </c>
      <c r="I29" s="275" t="str">
        <f t="shared" si="2"/>
        <v>99ACSR-240/32</v>
      </c>
      <c r="J29" s="279"/>
      <c r="K29" s="279" t="str">
        <f t="shared" si="0"/>
        <v/>
      </c>
      <c r="L29" s="283" t="s">
        <v>1970</v>
      </c>
      <c r="M29" s="280"/>
      <c r="N29" s="280" t="s">
        <v>1975</v>
      </c>
      <c r="O29" s="280" t="s">
        <v>1984</v>
      </c>
      <c r="P29" s="280" t="s">
        <v>1980</v>
      </c>
      <c r="Q29" s="280"/>
      <c r="R29" s="282"/>
      <c r="S29" s="281"/>
      <c r="T29" s="287"/>
      <c r="U29" s="281"/>
      <c r="V29" s="281"/>
      <c r="W29" s="281"/>
      <c r="X29" s="281"/>
      <c r="Y29" s="281"/>
      <c r="Z29" s="281"/>
      <c r="AA29" s="281"/>
      <c r="AB29" s="281"/>
      <c r="AC29" s="281"/>
      <c r="AD29" s="281"/>
      <c r="AE29" s="281"/>
      <c r="AF29" s="281"/>
      <c r="AG29" s="281"/>
      <c r="AH29" s="281"/>
      <c r="AI29" s="281"/>
      <c r="AJ29" s="281"/>
      <c r="AK29" s="281"/>
      <c r="AL29" s="281"/>
      <c r="AM29" s="281" t="str">
        <f t="shared" si="1"/>
        <v>99[AC70]-TH</v>
      </c>
      <c r="AN29" s="281"/>
      <c r="AO29" s="281"/>
      <c r="AP29" s="281"/>
      <c r="AQ29" s="281"/>
      <c r="AR29" s="281"/>
      <c r="AS29" s="280" t="s">
        <v>2363</v>
      </c>
      <c r="AT29" s="280"/>
      <c r="AU29" s="281"/>
      <c r="AV29" s="281"/>
      <c r="AW29" s="281"/>
      <c r="AX29" s="281"/>
      <c r="AY29" s="281"/>
      <c r="AZ29" s="281"/>
      <c r="BA29" s="281"/>
      <c r="BB29" s="274"/>
    </row>
    <row r="30" spans="2:54">
      <c r="B30" s="273" t="s">
        <v>1295</v>
      </c>
      <c r="C30" s="274" t="s">
        <v>1323</v>
      </c>
      <c r="D30" s="275" t="s">
        <v>236</v>
      </c>
      <c r="E30" s="274"/>
      <c r="F30" s="277"/>
      <c r="G30" s="277"/>
      <c r="H30" s="278">
        <v>27</v>
      </c>
      <c r="I30" s="275" t="str">
        <f t="shared" si="2"/>
        <v>81ACSR-240/32</v>
      </c>
      <c r="J30" s="279"/>
      <c r="K30" s="279" t="str">
        <f t="shared" si="0"/>
        <v/>
      </c>
      <c r="L30" s="283" t="s">
        <v>1970</v>
      </c>
      <c r="M30" s="280"/>
      <c r="N30" s="280" t="s">
        <v>1975</v>
      </c>
      <c r="O30" s="280" t="s">
        <v>1984</v>
      </c>
      <c r="P30" s="280" t="s">
        <v>1980</v>
      </c>
      <c r="Q30" s="280"/>
      <c r="R30" s="282"/>
      <c r="S30" s="281"/>
      <c r="T30" s="287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 t="str">
        <f t="shared" si="1"/>
        <v>81[AC70]-TH</v>
      </c>
      <c r="AN30" s="281"/>
      <c r="AO30" s="281"/>
      <c r="AP30" s="281"/>
      <c r="AQ30" s="281"/>
      <c r="AR30" s="281"/>
      <c r="AS30" s="280" t="s">
        <v>2363</v>
      </c>
      <c r="AT30" s="280"/>
      <c r="AU30" s="281"/>
      <c r="AV30" s="281"/>
      <c r="AW30" s="281"/>
      <c r="AX30" s="281"/>
      <c r="AY30" s="281"/>
      <c r="AZ30" s="281"/>
      <c r="BA30" s="281"/>
      <c r="BB30" s="274"/>
    </row>
    <row r="31" spans="2:54">
      <c r="B31" s="273" t="s">
        <v>1298</v>
      </c>
      <c r="C31" s="274" t="s">
        <v>1324</v>
      </c>
      <c r="D31" s="275" t="s">
        <v>236</v>
      </c>
      <c r="E31" s="274"/>
      <c r="F31" s="277"/>
      <c r="G31" s="277"/>
      <c r="H31" s="278">
        <v>41</v>
      </c>
      <c r="I31" s="275" t="str">
        <f t="shared" si="2"/>
        <v>123ACSR-240/32</v>
      </c>
      <c r="J31" s="279"/>
      <c r="K31" s="279" t="str">
        <f t="shared" si="0"/>
        <v/>
      </c>
      <c r="L31" s="283" t="s">
        <v>1970</v>
      </c>
      <c r="M31" s="280"/>
      <c r="N31" s="280" t="s">
        <v>1977</v>
      </c>
      <c r="O31" s="280" t="s">
        <v>1971</v>
      </c>
      <c r="P31" s="280" t="s">
        <v>1973</v>
      </c>
      <c r="Q31" s="280"/>
      <c r="R31" s="282"/>
      <c r="S31" s="281"/>
      <c r="T31" s="287"/>
      <c r="U31" s="281"/>
      <c r="V31" s="281"/>
      <c r="W31" s="281"/>
      <c r="X31" s="281"/>
      <c r="Y31" s="281"/>
      <c r="Z31" s="281"/>
      <c r="AA31" s="281"/>
      <c r="AB31" s="281"/>
      <c r="AC31" s="281"/>
      <c r="AD31" s="281"/>
      <c r="AE31" s="281"/>
      <c r="AF31" s="281"/>
      <c r="AG31" s="281"/>
      <c r="AH31" s="281"/>
      <c r="AI31" s="281"/>
      <c r="AJ31" s="281"/>
      <c r="AK31" s="281"/>
      <c r="AL31" s="281"/>
      <c r="AM31" s="281" t="str">
        <f t="shared" si="1"/>
        <v>123[AC70]-TH</v>
      </c>
      <c r="AN31" s="281"/>
      <c r="AO31" s="281"/>
      <c r="AP31" s="281"/>
      <c r="AQ31" s="281"/>
      <c r="AR31" s="281"/>
      <c r="AS31" s="280"/>
      <c r="AT31" s="280"/>
      <c r="AU31" s="281"/>
      <c r="AV31" s="281"/>
      <c r="AW31" s="281"/>
      <c r="AX31" s="281"/>
      <c r="AY31" s="281"/>
      <c r="AZ31" s="281"/>
      <c r="BA31" s="281"/>
      <c r="BB31" s="274"/>
    </row>
    <row r="32" spans="2:54">
      <c r="B32" s="273" t="s">
        <v>1297</v>
      </c>
      <c r="C32" s="274" t="s">
        <v>1324</v>
      </c>
      <c r="D32" s="275" t="s">
        <v>236</v>
      </c>
      <c r="E32" s="274"/>
      <c r="F32" s="277"/>
      <c r="G32" s="277"/>
      <c r="H32" s="278">
        <v>52</v>
      </c>
      <c r="I32" s="275" t="str">
        <f t="shared" si="2"/>
        <v>156ACSR-240/32</v>
      </c>
      <c r="J32" s="279"/>
      <c r="K32" s="279" t="str">
        <f t="shared" si="0"/>
        <v/>
      </c>
      <c r="L32" s="283" t="s">
        <v>1970</v>
      </c>
      <c r="M32" s="280"/>
      <c r="N32" s="280" t="s">
        <v>1977</v>
      </c>
      <c r="O32" s="280" t="s">
        <v>1971</v>
      </c>
      <c r="P32" s="280" t="s">
        <v>1973</v>
      </c>
      <c r="Q32" s="280"/>
      <c r="R32" s="282"/>
      <c r="S32" s="281"/>
      <c r="T32" s="287"/>
      <c r="U32" s="281"/>
      <c r="V32" s="281"/>
      <c r="W32" s="281"/>
      <c r="X32" s="281"/>
      <c r="Y32" s="281"/>
      <c r="Z32" s="281"/>
      <c r="AA32" s="281"/>
      <c r="AB32" s="281"/>
      <c r="AC32" s="281"/>
      <c r="AD32" s="281"/>
      <c r="AE32" s="281"/>
      <c r="AF32" s="281"/>
      <c r="AG32" s="281"/>
      <c r="AH32" s="281"/>
      <c r="AI32" s="281"/>
      <c r="AJ32" s="281"/>
      <c r="AK32" s="281"/>
      <c r="AL32" s="281"/>
      <c r="AM32" s="281" t="str">
        <f t="shared" si="1"/>
        <v>156[AC70]-TH</v>
      </c>
      <c r="AN32" s="281"/>
      <c r="AO32" s="281"/>
      <c r="AP32" s="281"/>
      <c r="AQ32" s="281"/>
      <c r="AR32" s="281"/>
      <c r="AS32" s="280"/>
      <c r="AT32" s="280"/>
      <c r="AU32" s="281"/>
      <c r="AV32" s="281"/>
      <c r="AW32" s="281"/>
      <c r="AX32" s="281"/>
      <c r="AY32" s="281"/>
      <c r="AZ32" s="281"/>
      <c r="BA32" s="281"/>
      <c r="BB32" s="274"/>
    </row>
    <row r="33" spans="2:54">
      <c r="B33" s="273" t="s">
        <v>1300</v>
      </c>
      <c r="C33" s="274" t="s">
        <v>1324</v>
      </c>
      <c r="D33" s="275" t="s">
        <v>236</v>
      </c>
      <c r="E33" s="274"/>
      <c r="F33" s="277"/>
      <c r="G33" s="277"/>
      <c r="H33" s="278">
        <v>52</v>
      </c>
      <c r="I33" s="275" t="str">
        <f t="shared" si="2"/>
        <v>156ACSR-240/32</v>
      </c>
      <c r="J33" s="279"/>
      <c r="K33" s="279" t="str">
        <f t="shared" si="0"/>
        <v/>
      </c>
      <c r="L33" s="283" t="s">
        <v>1970</v>
      </c>
      <c r="M33" s="280"/>
      <c r="N33" s="280" t="s">
        <v>1977</v>
      </c>
      <c r="O33" s="280" t="s">
        <v>1971</v>
      </c>
      <c r="P33" s="280" t="s">
        <v>1973</v>
      </c>
      <c r="Q33" s="280"/>
      <c r="R33" s="282"/>
      <c r="S33" s="281"/>
      <c r="T33" s="287"/>
      <c r="U33" s="281"/>
      <c r="V33" s="281"/>
      <c r="W33" s="281"/>
      <c r="X33" s="281"/>
      <c r="Y33" s="281"/>
      <c r="Z33" s="281"/>
      <c r="AA33" s="281"/>
      <c r="AB33" s="281"/>
      <c r="AC33" s="281"/>
      <c r="AD33" s="281"/>
      <c r="AE33" s="281"/>
      <c r="AF33" s="281"/>
      <c r="AG33" s="281"/>
      <c r="AH33" s="281"/>
      <c r="AI33" s="281"/>
      <c r="AJ33" s="281"/>
      <c r="AK33" s="281"/>
      <c r="AL33" s="281"/>
      <c r="AM33" s="281" t="str">
        <f t="shared" si="1"/>
        <v>156[AC70]-TH</v>
      </c>
      <c r="AN33" s="281"/>
      <c r="AO33" s="281"/>
      <c r="AP33" s="281"/>
      <c r="AQ33" s="281"/>
      <c r="AR33" s="281"/>
      <c r="AS33" s="280"/>
      <c r="AT33" s="280"/>
      <c r="AU33" s="281"/>
      <c r="AV33" s="281"/>
      <c r="AW33" s="281"/>
      <c r="AX33" s="281"/>
      <c r="AY33" s="281"/>
      <c r="AZ33" s="281"/>
      <c r="BA33" s="281"/>
      <c r="BB33" s="274"/>
    </row>
    <row r="34" spans="2:54">
      <c r="B34" s="273" t="s">
        <v>1299</v>
      </c>
      <c r="C34" s="274" t="s">
        <v>1324</v>
      </c>
      <c r="D34" s="275" t="s">
        <v>236</v>
      </c>
      <c r="E34" s="274"/>
      <c r="F34" s="277"/>
      <c r="G34" s="277"/>
      <c r="H34" s="278">
        <v>43</v>
      </c>
      <c r="I34" s="275" t="str">
        <f t="shared" si="2"/>
        <v>129ACSR-240/32</v>
      </c>
      <c r="J34" s="279"/>
      <c r="K34" s="279" t="str">
        <f t="shared" si="0"/>
        <v/>
      </c>
      <c r="L34" s="283" t="s">
        <v>1970</v>
      </c>
      <c r="M34" s="280"/>
      <c r="N34" s="280" t="s">
        <v>1977</v>
      </c>
      <c r="O34" s="280" t="s">
        <v>1971</v>
      </c>
      <c r="P34" s="280" t="s">
        <v>1973</v>
      </c>
      <c r="Q34" s="280"/>
      <c r="R34" s="282"/>
      <c r="S34" s="281"/>
      <c r="T34" s="287"/>
      <c r="U34" s="281"/>
      <c r="V34" s="281"/>
      <c r="W34" s="281"/>
      <c r="X34" s="281"/>
      <c r="Y34" s="281"/>
      <c r="Z34" s="281"/>
      <c r="AA34" s="281"/>
      <c r="AB34" s="281"/>
      <c r="AC34" s="281"/>
      <c r="AD34" s="281"/>
      <c r="AE34" s="281"/>
      <c r="AF34" s="281"/>
      <c r="AG34" s="281"/>
      <c r="AH34" s="281"/>
      <c r="AI34" s="281"/>
      <c r="AJ34" s="281"/>
      <c r="AK34" s="281"/>
      <c r="AL34" s="281"/>
      <c r="AM34" s="281" t="str">
        <f t="shared" si="1"/>
        <v>129[AC70]-TH</v>
      </c>
      <c r="AN34" s="281"/>
      <c r="AO34" s="281"/>
      <c r="AP34" s="281"/>
      <c r="AQ34" s="281"/>
      <c r="AR34" s="281"/>
      <c r="AS34" s="280"/>
      <c r="AT34" s="280"/>
      <c r="AU34" s="281"/>
      <c r="AV34" s="281"/>
      <c r="AW34" s="281"/>
      <c r="AX34" s="281"/>
      <c r="AY34" s="281"/>
      <c r="AZ34" s="281"/>
      <c r="BA34" s="281"/>
      <c r="BB34" s="274"/>
    </row>
    <row r="35" spans="2:54" ht="26.4">
      <c r="B35" s="273" t="s">
        <v>1301</v>
      </c>
      <c r="C35" s="274" t="s">
        <v>1324</v>
      </c>
      <c r="D35" s="275" t="s">
        <v>236</v>
      </c>
      <c r="E35" s="274"/>
      <c r="F35" s="277"/>
      <c r="G35" s="277"/>
      <c r="H35" s="278">
        <v>30</v>
      </c>
      <c r="I35" s="275" t="str">
        <f t="shared" si="2"/>
        <v>90ACSR-240/32</v>
      </c>
      <c r="J35" s="279"/>
      <c r="K35" s="279" t="str">
        <f t="shared" ref="K35" si="5">IF(S35&gt;0,1.6*3&amp;"CD-240","")</f>
        <v>4,8CD-240</v>
      </c>
      <c r="L35" s="283" t="s">
        <v>1970</v>
      </c>
      <c r="M35" s="280"/>
      <c r="N35" s="280" t="s">
        <v>1978</v>
      </c>
      <c r="O35" s="280" t="s">
        <v>1972</v>
      </c>
      <c r="P35" s="280" t="s">
        <v>1974</v>
      </c>
      <c r="Q35" s="280"/>
      <c r="R35" s="282"/>
      <c r="S35" s="281" t="s">
        <v>1986</v>
      </c>
      <c r="T35" s="287"/>
      <c r="U35" s="281"/>
      <c r="V35" s="281"/>
      <c r="W35" s="281"/>
      <c r="X35" s="281"/>
      <c r="Y35" s="281"/>
      <c r="Z35" s="281"/>
      <c r="AA35" s="281"/>
      <c r="AB35" s="281"/>
      <c r="AC35" s="281"/>
      <c r="AD35" s="281"/>
      <c r="AE35" s="281"/>
      <c r="AF35" s="281"/>
      <c r="AG35" s="281"/>
      <c r="AH35" s="281"/>
      <c r="AI35" s="281"/>
      <c r="AJ35" s="281"/>
      <c r="AK35" s="281"/>
      <c r="AL35" s="281"/>
      <c r="AM35" s="281" t="str">
        <f t="shared" si="1"/>
        <v>90[AC70]-TH</v>
      </c>
      <c r="AN35" s="279" t="str">
        <f>IF(AT35&gt;0,1.6*3&amp;"[CD-70]","")</f>
        <v>4,8[CD-70]</v>
      </c>
      <c r="AO35" s="281"/>
      <c r="AP35" s="281"/>
      <c r="AQ35" s="281"/>
      <c r="AR35" s="281"/>
      <c r="AS35" s="280"/>
      <c r="AT35" s="281" t="s">
        <v>2365</v>
      </c>
      <c r="AU35" s="281"/>
      <c r="AV35" s="281"/>
      <c r="AW35" s="281"/>
      <c r="AX35" s="281"/>
      <c r="AY35" s="281"/>
      <c r="AZ35" s="281"/>
      <c r="BA35" s="281"/>
      <c r="BB35" s="274"/>
    </row>
    <row r="36" spans="2:54">
      <c r="B36" s="273" t="s">
        <v>1302</v>
      </c>
      <c r="C36" s="274" t="s">
        <v>1323</v>
      </c>
      <c r="D36" s="275" t="s">
        <v>236</v>
      </c>
      <c r="E36" s="274"/>
      <c r="F36" s="277"/>
      <c r="G36" s="277"/>
      <c r="H36" s="278">
        <v>35</v>
      </c>
      <c r="I36" s="275" t="str">
        <f t="shared" si="2"/>
        <v>105ACSR-240/32</v>
      </c>
      <c r="J36" s="279"/>
      <c r="K36" s="279" t="str">
        <f t="shared" si="0"/>
        <v/>
      </c>
      <c r="L36" s="283" t="s">
        <v>1970</v>
      </c>
      <c r="M36" s="280"/>
      <c r="N36" s="280" t="s">
        <v>1977</v>
      </c>
      <c r="O36" s="280" t="s">
        <v>1971</v>
      </c>
      <c r="P36" s="280" t="s">
        <v>1973</v>
      </c>
      <c r="Q36" s="280"/>
      <c r="R36" s="282"/>
      <c r="S36" s="281"/>
      <c r="T36" s="287"/>
      <c r="U36" s="281"/>
      <c r="V36" s="281"/>
      <c r="W36" s="281"/>
      <c r="X36" s="281"/>
      <c r="Y36" s="281"/>
      <c r="Z36" s="281"/>
      <c r="AA36" s="281"/>
      <c r="AB36" s="281"/>
      <c r="AC36" s="281"/>
      <c r="AD36" s="281"/>
      <c r="AE36" s="281"/>
      <c r="AF36" s="281"/>
      <c r="AG36" s="281"/>
      <c r="AH36" s="281"/>
      <c r="AI36" s="281"/>
      <c r="AJ36" s="281"/>
      <c r="AK36" s="281"/>
      <c r="AL36" s="281"/>
      <c r="AM36" s="281" t="str">
        <f t="shared" si="1"/>
        <v>105[AC70]-TH</v>
      </c>
      <c r="AN36" s="279" t="str">
        <f t="shared" ref="AN36:AN54" si="6">IF(AT36&gt;0,1.6*3&amp;"CD-70","")</f>
        <v/>
      </c>
      <c r="AO36" s="281"/>
      <c r="AP36" s="281"/>
      <c r="AQ36" s="281"/>
      <c r="AR36" s="281"/>
      <c r="AS36" s="280"/>
      <c r="AT36" s="280"/>
      <c r="AU36" s="281"/>
      <c r="AV36" s="281"/>
      <c r="AW36" s="281"/>
      <c r="AX36" s="281"/>
      <c r="AY36" s="281"/>
      <c r="AZ36" s="281"/>
      <c r="BA36" s="281"/>
      <c r="BB36" s="274"/>
    </row>
    <row r="37" spans="2:54">
      <c r="B37" s="273" t="s">
        <v>1303</v>
      </c>
      <c r="C37" s="274" t="s">
        <v>1323</v>
      </c>
      <c r="D37" s="275" t="s">
        <v>236</v>
      </c>
      <c r="E37" s="276" t="s">
        <v>1328</v>
      </c>
      <c r="F37" s="277"/>
      <c r="G37" s="277"/>
      <c r="H37" s="278">
        <v>51</v>
      </c>
      <c r="I37" s="275" t="str">
        <f t="shared" si="2"/>
        <v>153ACSR-240/32</v>
      </c>
      <c r="J37" s="279"/>
      <c r="K37" s="279" t="str">
        <f t="shared" si="0"/>
        <v/>
      </c>
      <c r="L37" s="283" t="s">
        <v>1970</v>
      </c>
      <c r="M37" s="280"/>
      <c r="N37" s="280" t="s">
        <v>1975</v>
      </c>
      <c r="O37" s="280" t="s">
        <v>1984</v>
      </c>
      <c r="P37" s="280" t="s">
        <v>1980</v>
      </c>
      <c r="Q37" s="280"/>
      <c r="R37" s="282"/>
      <c r="S37" s="281"/>
      <c r="T37" s="287"/>
      <c r="U37" s="281"/>
      <c r="V37" s="281"/>
      <c r="W37" s="281"/>
      <c r="X37" s="281"/>
      <c r="Y37" s="281"/>
      <c r="Z37" s="281"/>
      <c r="AA37" s="281"/>
      <c r="AB37" s="281"/>
      <c r="AC37" s="281"/>
      <c r="AD37" s="281"/>
      <c r="AE37" s="281"/>
      <c r="AF37" s="281"/>
      <c r="AG37" s="281"/>
      <c r="AH37" s="281"/>
      <c r="AI37" s="281"/>
      <c r="AJ37" s="281"/>
      <c r="AK37" s="281"/>
      <c r="AL37" s="281"/>
      <c r="AM37" s="281" t="str">
        <f t="shared" si="1"/>
        <v>153[AC70]-TH</v>
      </c>
      <c r="AN37" s="279" t="str">
        <f t="shared" si="6"/>
        <v/>
      </c>
      <c r="AO37" s="281"/>
      <c r="AP37" s="281"/>
      <c r="AQ37" s="281"/>
      <c r="AR37" s="281"/>
      <c r="AS37" s="280" t="s">
        <v>2363</v>
      </c>
      <c r="AT37" s="280"/>
      <c r="AU37" s="281"/>
      <c r="AV37" s="281"/>
      <c r="AW37" s="281"/>
      <c r="AX37" s="281"/>
      <c r="AY37" s="281"/>
      <c r="AZ37" s="281"/>
      <c r="BA37" s="281"/>
      <c r="BB37" s="274"/>
    </row>
    <row r="38" spans="2:54" ht="26.4">
      <c r="B38" s="273" t="s">
        <v>2513</v>
      </c>
      <c r="C38" s="274" t="s">
        <v>2502</v>
      </c>
      <c r="D38" s="275" t="s">
        <v>236</v>
      </c>
      <c r="E38" s="276"/>
      <c r="F38" s="277"/>
      <c r="G38" s="277"/>
      <c r="H38" s="278">
        <v>33</v>
      </c>
      <c r="I38" s="275" t="str">
        <f t="shared" ref="I38" si="7">IF(H38&gt;0,3*ROUND(H38,0)&amp;D38,"-")</f>
        <v>99ACSR-240/32</v>
      </c>
      <c r="J38" s="279"/>
      <c r="K38" s="279" t="str">
        <f t="shared" ref="K38" si="8">IF(S38&gt;0,1.6*3&amp;D38,"")</f>
        <v/>
      </c>
      <c r="L38" s="283" t="s">
        <v>2447</v>
      </c>
      <c r="M38" s="283" t="s">
        <v>539</v>
      </c>
      <c r="N38" s="280" t="s">
        <v>2448</v>
      </c>
      <c r="O38" s="280" t="s">
        <v>262</v>
      </c>
      <c r="P38" s="280" t="s">
        <v>1973</v>
      </c>
      <c r="Q38" s="280"/>
      <c r="R38" s="282"/>
      <c r="S38" s="281"/>
      <c r="T38" s="287"/>
      <c r="U38" s="281" t="s">
        <v>3</v>
      </c>
      <c r="V38" s="281" t="s">
        <v>263</v>
      </c>
      <c r="W38" s="281"/>
      <c r="X38" s="281" t="s">
        <v>168</v>
      </c>
      <c r="Y38" s="281"/>
      <c r="Z38" s="281"/>
      <c r="AA38" s="281"/>
      <c r="AB38" s="281"/>
      <c r="AC38" s="281"/>
      <c r="AD38" s="281"/>
      <c r="AE38" s="281"/>
      <c r="AF38" s="281"/>
      <c r="AG38" s="281"/>
      <c r="AH38" s="281"/>
      <c r="AI38" s="281"/>
      <c r="AJ38" s="281"/>
      <c r="AK38" s="281"/>
      <c r="AL38" s="281"/>
      <c r="AM38" s="281" t="str">
        <f t="shared" ref="AM38" si="9">IF(H38&gt;0,3*H38&amp;"[AC70]-TH","")</f>
        <v>99[AC70]-TH</v>
      </c>
      <c r="AN38" s="281"/>
      <c r="AO38" s="281"/>
      <c r="AP38" s="281"/>
      <c r="AQ38" s="281"/>
      <c r="AR38" s="281"/>
      <c r="AS38" s="280"/>
      <c r="AT38" s="280"/>
      <c r="AU38" s="284" t="s">
        <v>267</v>
      </c>
      <c r="AV38" s="285" t="s">
        <v>45</v>
      </c>
      <c r="AW38" s="281"/>
      <c r="AX38" s="281"/>
      <c r="AY38" s="281"/>
      <c r="AZ38" s="281"/>
      <c r="BA38" s="281"/>
      <c r="BB38" s="274"/>
    </row>
    <row r="39" spans="2:54">
      <c r="B39" s="273" t="s">
        <v>1304</v>
      </c>
      <c r="C39" s="274" t="s">
        <v>1324</v>
      </c>
      <c r="D39" s="275" t="s">
        <v>236</v>
      </c>
      <c r="E39" s="276"/>
      <c r="F39" s="277"/>
      <c r="G39" s="277"/>
      <c r="H39" s="278">
        <v>32</v>
      </c>
      <c r="I39" s="275" t="str">
        <f t="shared" si="2"/>
        <v>96ACSR-240/32</v>
      </c>
      <c r="J39" s="279"/>
      <c r="K39" s="279" t="str">
        <f t="shared" si="0"/>
        <v/>
      </c>
      <c r="L39" s="283" t="s">
        <v>1970</v>
      </c>
      <c r="M39" s="280"/>
      <c r="N39" s="280" t="s">
        <v>1977</v>
      </c>
      <c r="O39" s="280" t="s">
        <v>1971</v>
      </c>
      <c r="P39" s="280" t="s">
        <v>1973</v>
      </c>
      <c r="Q39" s="280"/>
      <c r="R39" s="282"/>
      <c r="S39" s="281"/>
      <c r="T39" s="287"/>
      <c r="U39" s="281"/>
      <c r="V39" s="281"/>
      <c r="W39" s="281"/>
      <c r="X39" s="281"/>
      <c r="Y39" s="281"/>
      <c r="Z39" s="281"/>
      <c r="AA39" s="281"/>
      <c r="AB39" s="281"/>
      <c r="AC39" s="281"/>
      <c r="AD39" s="281"/>
      <c r="AE39" s="281"/>
      <c r="AF39" s="281"/>
      <c r="AG39" s="281"/>
      <c r="AH39" s="281"/>
      <c r="AI39" s="281"/>
      <c r="AJ39" s="281"/>
      <c r="AK39" s="281"/>
      <c r="AL39" s="281"/>
      <c r="AM39" s="281" t="str">
        <f t="shared" si="1"/>
        <v>96[AC70]-TH</v>
      </c>
      <c r="AN39" s="279" t="str">
        <f t="shared" si="6"/>
        <v/>
      </c>
      <c r="AO39" s="281"/>
      <c r="AP39" s="281"/>
      <c r="AQ39" s="281"/>
      <c r="AR39" s="281"/>
      <c r="AS39" s="280"/>
      <c r="AT39" s="280"/>
      <c r="AU39" s="281"/>
      <c r="AV39" s="281"/>
      <c r="AW39" s="281"/>
      <c r="AX39" s="281"/>
      <c r="AY39" s="281"/>
      <c r="AZ39" s="281"/>
      <c r="BA39" s="281"/>
      <c r="BB39" s="274"/>
    </row>
    <row r="40" spans="2:54">
      <c r="B40" s="273" t="s">
        <v>1305</v>
      </c>
      <c r="C40" s="274" t="s">
        <v>1324</v>
      </c>
      <c r="D40" s="275" t="s">
        <v>236</v>
      </c>
      <c r="E40" s="276"/>
      <c r="F40" s="277"/>
      <c r="G40" s="277"/>
      <c r="H40" s="278">
        <v>51</v>
      </c>
      <c r="I40" s="275" t="str">
        <f t="shared" si="2"/>
        <v>153ACSR-240/32</v>
      </c>
      <c r="J40" s="279"/>
      <c r="K40" s="279" t="str">
        <f t="shared" si="0"/>
        <v/>
      </c>
      <c r="L40" s="283" t="s">
        <v>1970</v>
      </c>
      <c r="M40" s="280"/>
      <c r="N40" s="280" t="s">
        <v>1977</v>
      </c>
      <c r="O40" s="280" t="s">
        <v>1971</v>
      </c>
      <c r="P40" s="280" t="s">
        <v>1973</v>
      </c>
      <c r="Q40" s="280"/>
      <c r="R40" s="282"/>
      <c r="S40" s="281"/>
      <c r="T40" s="287"/>
      <c r="U40" s="281"/>
      <c r="V40" s="281"/>
      <c r="W40" s="281"/>
      <c r="X40" s="281"/>
      <c r="Y40" s="281"/>
      <c r="Z40" s="281"/>
      <c r="AA40" s="281"/>
      <c r="AB40" s="281"/>
      <c r="AC40" s="281"/>
      <c r="AD40" s="281"/>
      <c r="AE40" s="281"/>
      <c r="AF40" s="281"/>
      <c r="AG40" s="281"/>
      <c r="AH40" s="281"/>
      <c r="AI40" s="281"/>
      <c r="AJ40" s="281"/>
      <c r="AK40" s="281"/>
      <c r="AL40" s="281"/>
      <c r="AM40" s="281" t="str">
        <f t="shared" si="1"/>
        <v>153[AC70]-TH</v>
      </c>
      <c r="AN40" s="279" t="str">
        <f t="shared" si="6"/>
        <v/>
      </c>
      <c r="AO40" s="281"/>
      <c r="AP40" s="281"/>
      <c r="AQ40" s="281"/>
      <c r="AR40" s="281"/>
      <c r="AS40" s="280"/>
      <c r="AT40" s="280"/>
      <c r="AU40" s="281"/>
      <c r="AV40" s="281"/>
      <c r="AW40" s="281"/>
      <c r="AX40" s="281"/>
      <c r="AY40" s="281"/>
      <c r="AZ40" s="281"/>
      <c r="BA40" s="281"/>
      <c r="BB40" s="274"/>
    </row>
    <row r="41" spans="2:54">
      <c r="B41" s="273" t="s">
        <v>1306</v>
      </c>
      <c r="C41" s="274" t="s">
        <v>1324</v>
      </c>
      <c r="D41" s="275" t="s">
        <v>236</v>
      </c>
      <c r="E41" s="276"/>
      <c r="F41" s="277"/>
      <c r="G41" s="277"/>
      <c r="H41" s="278">
        <v>41</v>
      </c>
      <c r="I41" s="275" t="str">
        <f t="shared" si="2"/>
        <v>123ACSR-240/32</v>
      </c>
      <c r="J41" s="279"/>
      <c r="K41" s="279" t="str">
        <f t="shared" si="0"/>
        <v/>
      </c>
      <c r="L41" s="283" t="s">
        <v>1970</v>
      </c>
      <c r="M41" s="280"/>
      <c r="N41" s="280" t="s">
        <v>1977</v>
      </c>
      <c r="O41" s="280" t="s">
        <v>1971</v>
      </c>
      <c r="P41" s="280" t="s">
        <v>1973</v>
      </c>
      <c r="Q41" s="280"/>
      <c r="R41" s="282"/>
      <c r="S41" s="281"/>
      <c r="T41" s="287"/>
      <c r="U41" s="281"/>
      <c r="V41" s="281"/>
      <c r="W41" s="281"/>
      <c r="X41" s="281"/>
      <c r="Y41" s="281"/>
      <c r="Z41" s="281"/>
      <c r="AA41" s="281"/>
      <c r="AB41" s="281"/>
      <c r="AC41" s="281"/>
      <c r="AD41" s="281"/>
      <c r="AE41" s="281"/>
      <c r="AF41" s="281"/>
      <c r="AG41" s="281"/>
      <c r="AH41" s="281"/>
      <c r="AI41" s="281"/>
      <c r="AJ41" s="281"/>
      <c r="AK41" s="281"/>
      <c r="AL41" s="281"/>
      <c r="AM41" s="281" t="str">
        <f t="shared" si="1"/>
        <v>123[AC70]-TH</v>
      </c>
      <c r="AN41" s="279" t="str">
        <f t="shared" si="6"/>
        <v/>
      </c>
      <c r="AO41" s="281"/>
      <c r="AP41" s="281"/>
      <c r="AQ41" s="281"/>
      <c r="AR41" s="281"/>
      <c r="AS41" s="280"/>
      <c r="AT41" s="280"/>
      <c r="AU41" s="281"/>
      <c r="AV41" s="281"/>
      <c r="AW41" s="281"/>
      <c r="AX41" s="281"/>
      <c r="AY41" s="281"/>
      <c r="AZ41" s="281"/>
      <c r="BA41" s="281"/>
      <c r="BB41" s="274"/>
    </row>
    <row r="42" spans="2:54" ht="26.4">
      <c r="B42" s="273" t="s">
        <v>1962</v>
      </c>
      <c r="C42" s="274" t="s">
        <v>2502</v>
      </c>
      <c r="D42" s="275" t="s">
        <v>236</v>
      </c>
      <c r="E42" s="276"/>
      <c r="F42" s="277"/>
      <c r="G42" s="277"/>
      <c r="H42" s="278">
        <v>43</v>
      </c>
      <c r="I42" s="275" t="str">
        <f t="shared" si="2"/>
        <v>129ACSR-240/32</v>
      </c>
      <c r="J42" s="279"/>
      <c r="K42" s="279" t="str">
        <f t="shared" si="0"/>
        <v/>
      </c>
      <c r="L42" s="283" t="s">
        <v>2447</v>
      </c>
      <c r="M42" s="283" t="s">
        <v>539</v>
      </c>
      <c r="N42" s="280" t="s">
        <v>2448</v>
      </c>
      <c r="O42" s="280" t="s">
        <v>262</v>
      </c>
      <c r="P42" s="280" t="s">
        <v>1973</v>
      </c>
      <c r="Q42" s="280"/>
      <c r="R42" s="282"/>
      <c r="S42" s="281"/>
      <c r="T42" s="287"/>
      <c r="U42" s="281" t="s">
        <v>3</v>
      </c>
      <c r="V42" s="281" t="s">
        <v>263</v>
      </c>
      <c r="W42" s="281"/>
      <c r="X42" s="281" t="s">
        <v>168</v>
      </c>
      <c r="Y42" s="281"/>
      <c r="Z42" s="281"/>
      <c r="AA42" s="281"/>
      <c r="AB42" s="281"/>
      <c r="AC42" s="281"/>
      <c r="AD42" s="281"/>
      <c r="AE42" s="281"/>
      <c r="AF42" s="281"/>
      <c r="AG42" s="281"/>
      <c r="AH42" s="281"/>
      <c r="AI42" s="281"/>
      <c r="AJ42" s="281"/>
      <c r="AK42" s="281"/>
      <c r="AL42" s="281"/>
      <c r="AM42" s="281" t="str">
        <f t="shared" si="1"/>
        <v>129[AC70]-TH</v>
      </c>
      <c r="AN42" s="279" t="str">
        <f t="shared" si="6"/>
        <v/>
      </c>
      <c r="AO42" s="281"/>
      <c r="AP42" s="281"/>
      <c r="AQ42" s="281"/>
      <c r="AR42" s="281"/>
      <c r="AS42" s="280"/>
      <c r="AT42" s="280"/>
      <c r="AU42" s="284" t="s">
        <v>267</v>
      </c>
      <c r="AV42" s="285" t="s">
        <v>45</v>
      </c>
      <c r="AW42" s="281"/>
      <c r="AX42" s="281"/>
      <c r="AY42" s="281"/>
      <c r="AZ42" s="281"/>
      <c r="BA42" s="281"/>
      <c r="BB42" s="274"/>
    </row>
    <row r="43" spans="2:54">
      <c r="B43" s="273" t="s">
        <v>1307</v>
      </c>
      <c r="C43" s="274" t="s">
        <v>1323</v>
      </c>
      <c r="D43" s="275" t="s">
        <v>2146</v>
      </c>
      <c r="E43" s="276" t="s">
        <v>1327</v>
      </c>
      <c r="F43" s="277"/>
      <c r="G43" s="277"/>
      <c r="H43" s="278">
        <v>41</v>
      </c>
      <c r="I43" s="275" t="str">
        <f t="shared" si="2"/>
        <v>123XLPE/As-240</v>
      </c>
      <c r="J43" s="279"/>
      <c r="K43" s="279" t="str">
        <f t="shared" si="0"/>
        <v/>
      </c>
      <c r="L43" s="283" t="s">
        <v>1970</v>
      </c>
      <c r="M43" s="280"/>
      <c r="N43" s="280" t="s">
        <v>1975</v>
      </c>
      <c r="O43" s="280" t="s">
        <v>1984</v>
      </c>
      <c r="P43" s="280" t="s">
        <v>1969</v>
      </c>
      <c r="Q43" s="280"/>
      <c r="R43" s="282"/>
      <c r="S43" s="281"/>
      <c r="T43" s="287"/>
      <c r="U43" s="281"/>
      <c r="V43" s="281"/>
      <c r="W43" s="281"/>
      <c r="X43" s="281"/>
      <c r="Y43" s="281"/>
      <c r="Z43" s="281"/>
      <c r="AA43" s="281"/>
      <c r="AB43" s="281"/>
      <c r="AC43" s="281"/>
      <c r="AD43" s="281"/>
      <c r="AE43" s="281"/>
      <c r="AF43" s="281"/>
      <c r="AG43" s="281"/>
      <c r="AH43" s="281"/>
      <c r="AI43" s="281"/>
      <c r="AJ43" s="281"/>
      <c r="AK43" s="281"/>
      <c r="AL43" s="281"/>
      <c r="AM43" s="281" t="str">
        <f>IF(H43&gt;0,3*H43&amp;"[XLPE-AC70]-TH","")</f>
        <v>123[XLPE-AC70]-TH</v>
      </c>
      <c r="AN43" s="279" t="str">
        <f t="shared" si="6"/>
        <v/>
      </c>
      <c r="AO43" s="281"/>
      <c r="AP43" s="281"/>
      <c r="AQ43" s="281"/>
      <c r="AR43" s="281"/>
      <c r="AS43" s="280" t="s">
        <v>2363</v>
      </c>
      <c r="AT43" s="280"/>
      <c r="AU43" s="281"/>
      <c r="AV43" s="281"/>
      <c r="AW43" s="281"/>
      <c r="AX43" s="281"/>
      <c r="AY43" s="281"/>
      <c r="AZ43" s="281"/>
      <c r="BA43" s="281"/>
      <c r="BB43" s="274"/>
    </row>
    <row r="44" spans="2:54">
      <c r="B44" s="273"/>
      <c r="C44" s="274"/>
      <c r="D44" s="275"/>
      <c r="E44" s="276"/>
      <c r="F44" s="277"/>
      <c r="G44" s="277"/>
      <c r="H44" s="278"/>
      <c r="I44" s="279"/>
      <c r="J44" s="279"/>
      <c r="K44" s="279" t="str">
        <f t="shared" si="0"/>
        <v/>
      </c>
      <c r="L44" s="283"/>
      <c r="M44" s="280"/>
      <c r="N44" s="280"/>
      <c r="O44" s="280"/>
      <c r="P44" s="280" t="s">
        <v>1982</v>
      </c>
      <c r="Q44" s="280"/>
      <c r="R44" s="282"/>
      <c r="S44" s="281"/>
      <c r="T44" s="287"/>
      <c r="U44" s="281"/>
      <c r="V44" s="281"/>
      <c r="W44" s="281"/>
      <c r="X44" s="281"/>
      <c r="Y44" s="281"/>
      <c r="Z44" s="281"/>
      <c r="AA44" s="281"/>
      <c r="AB44" s="281"/>
      <c r="AC44" s="281"/>
      <c r="AD44" s="281"/>
      <c r="AE44" s="281"/>
      <c r="AF44" s="281"/>
      <c r="AG44" s="281"/>
      <c r="AH44" s="281"/>
      <c r="AI44" s="281"/>
      <c r="AJ44" s="281"/>
      <c r="AK44" s="281"/>
      <c r="AL44" s="281"/>
      <c r="AM44" s="281" t="str">
        <f t="shared" si="1"/>
        <v/>
      </c>
      <c r="AN44" s="279" t="str">
        <f t="shared" si="6"/>
        <v/>
      </c>
      <c r="AO44" s="281"/>
      <c r="AP44" s="281"/>
      <c r="AQ44" s="281"/>
      <c r="AR44" s="281"/>
      <c r="AS44" s="280"/>
      <c r="AT44" s="280"/>
      <c r="AU44" s="281"/>
      <c r="AV44" s="281"/>
      <c r="AW44" s="281"/>
      <c r="AX44" s="281"/>
      <c r="AY44" s="281"/>
      <c r="AZ44" s="281"/>
      <c r="BA44" s="281"/>
      <c r="BB44" s="274"/>
    </row>
    <row r="45" spans="2:54" ht="26.4">
      <c r="B45" s="273" t="s">
        <v>1963</v>
      </c>
      <c r="C45" s="274" t="s">
        <v>2502</v>
      </c>
      <c r="D45" s="275" t="s">
        <v>2146</v>
      </c>
      <c r="E45" s="276"/>
      <c r="F45" s="277"/>
      <c r="G45" s="277"/>
      <c r="H45" s="278">
        <v>50</v>
      </c>
      <c r="I45" s="275" t="str">
        <f t="shared" si="2"/>
        <v>150XLPE/As-240</v>
      </c>
      <c r="J45" s="279"/>
      <c r="K45" s="279" t="str">
        <f t="shared" si="0"/>
        <v/>
      </c>
      <c r="L45" s="283" t="s">
        <v>2447</v>
      </c>
      <c r="M45" s="283" t="s">
        <v>539</v>
      </c>
      <c r="N45" s="280" t="s">
        <v>2448</v>
      </c>
      <c r="O45" s="280" t="s">
        <v>262</v>
      </c>
      <c r="P45" s="280" t="s">
        <v>1981</v>
      </c>
      <c r="Q45" s="280"/>
      <c r="R45" s="282"/>
      <c r="S45" s="281"/>
      <c r="T45" s="287"/>
      <c r="U45" s="281" t="s">
        <v>3</v>
      </c>
      <c r="V45" s="281" t="s">
        <v>263</v>
      </c>
      <c r="W45" s="281"/>
      <c r="X45" s="281" t="s">
        <v>168</v>
      </c>
      <c r="Y45" s="281"/>
      <c r="Z45" s="281"/>
      <c r="AA45" s="281"/>
      <c r="AB45" s="281"/>
      <c r="AC45" s="281"/>
      <c r="AD45" s="281"/>
      <c r="AE45" s="281"/>
      <c r="AF45" s="281"/>
      <c r="AG45" s="281"/>
      <c r="AH45" s="281"/>
      <c r="AI45" s="281"/>
      <c r="AJ45" s="281"/>
      <c r="AK45" s="281"/>
      <c r="AL45" s="281"/>
      <c r="AM45" s="281" t="str">
        <f>IF(H45&gt;0,3*H45&amp;"[XLPE-AC70]-TH","")</f>
        <v>150[XLPE-AC70]-TH</v>
      </c>
      <c r="AN45" s="279" t="str">
        <f t="shared" si="6"/>
        <v/>
      </c>
      <c r="AO45" s="281"/>
      <c r="AP45" s="281"/>
      <c r="AQ45" s="281"/>
      <c r="AR45" s="281"/>
      <c r="AS45" s="280"/>
      <c r="AT45" s="280"/>
      <c r="AU45" s="284" t="s">
        <v>267</v>
      </c>
      <c r="AV45" s="285" t="s">
        <v>45</v>
      </c>
      <c r="AW45" s="281"/>
      <c r="AX45" s="281"/>
      <c r="AY45" s="281"/>
      <c r="AZ45" s="281"/>
      <c r="BA45" s="281"/>
      <c r="BB45" s="274"/>
    </row>
    <row r="46" spans="2:54">
      <c r="B46" s="273" t="s">
        <v>1308</v>
      </c>
      <c r="C46" s="274" t="s">
        <v>1324</v>
      </c>
      <c r="D46" s="275" t="s">
        <v>2146</v>
      </c>
      <c r="E46" s="276"/>
      <c r="F46" s="277"/>
      <c r="G46" s="277"/>
      <c r="H46" s="278">
        <v>51</v>
      </c>
      <c r="I46" s="275" t="str">
        <f t="shared" si="2"/>
        <v>153XLPE/As-240</v>
      </c>
      <c r="J46" s="279"/>
      <c r="K46" s="279" t="str">
        <f t="shared" si="0"/>
        <v/>
      </c>
      <c r="L46" s="283" t="s">
        <v>1970</v>
      </c>
      <c r="M46" s="280"/>
      <c r="N46" s="280" t="s">
        <v>1977</v>
      </c>
      <c r="O46" s="280" t="s">
        <v>1971</v>
      </c>
      <c r="P46" s="280" t="s">
        <v>1981</v>
      </c>
      <c r="Q46" s="280"/>
      <c r="R46" s="282"/>
      <c r="S46" s="281"/>
      <c r="T46" s="287"/>
      <c r="U46" s="281"/>
      <c r="V46" s="281"/>
      <c r="W46" s="281"/>
      <c r="X46" s="281"/>
      <c r="Y46" s="281"/>
      <c r="Z46" s="281"/>
      <c r="AA46" s="281"/>
      <c r="AB46" s="281"/>
      <c r="AC46" s="281"/>
      <c r="AD46" s="281"/>
      <c r="AE46" s="281"/>
      <c r="AF46" s="281"/>
      <c r="AG46" s="281"/>
      <c r="AH46" s="281"/>
      <c r="AI46" s="281"/>
      <c r="AJ46" s="281"/>
      <c r="AK46" s="281"/>
      <c r="AL46" s="281"/>
      <c r="AM46" s="281" t="str">
        <f t="shared" ref="AM46:AM54" si="10">IF(H46&gt;0,3*H46&amp;"[XLPE-AC70]-TH","")</f>
        <v>153[XLPE-AC70]-TH</v>
      </c>
      <c r="AN46" s="279" t="str">
        <f t="shared" si="6"/>
        <v/>
      </c>
      <c r="AO46" s="281"/>
      <c r="AP46" s="281"/>
      <c r="AQ46" s="281"/>
      <c r="AR46" s="281"/>
      <c r="AS46" s="280"/>
      <c r="AT46" s="280"/>
      <c r="AU46" s="281"/>
      <c r="AV46" s="281"/>
      <c r="AW46" s="281"/>
      <c r="AX46" s="281"/>
      <c r="AY46" s="281"/>
      <c r="AZ46" s="281"/>
      <c r="BA46" s="281"/>
      <c r="BB46" s="274"/>
    </row>
    <row r="47" spans="2:54" ht="26.4">
      <c r="B47" s="273" t="s">
        <v>1964</v>
      </c>
      <c r="C47" s="274" t="s">
        <v>2502</v>
      </c>
      <c r="D47" s="275" t="s">
        <v>2146</v>
      </c>
      <c r="E47" s="276"/>
      <c r="F47" s="277"/>
      <c r="G47" s="277"/>
      <c r="H47" s="278">
        <v>49</v>
      </c>
      <c r="I47" s="275" t="str">
        <f t="shared" si="2"/>
        <v>147XLPE/As-240</v>
      </c>
      <c r="J47" s="279"/>
      <c r="K47" s="279" t="str">
        <f t="shared" si="0"/>
        <v/>
      </c>
      <c r="L47" s="283" t="s">
        <v>2447</v>
      </c>
      <c r="M47" s="283" t="s">
        <v>539</v>
      </c>
      <c r="N47" s="280" t="s">
        <v>2448</v>
      </c>
      <c r="O47" s="280" t="s">
        <v>262</v>
      </c>
      <c r="P47" s="280" t="s">
        <v>1981</v>
      </c>
      <c r="Q47" s="280"/>
      <c r="R47" s="282"/>
      <c r="S47" s="281"/>
      <c r="T47" s="287"/>
      <c r="U47" s="281" t="s">
        <v>3</v>
      </c>
      <c r="V47" s="281" t="s">
        <v>263</v>
      </c>
      <c r="W47" s="281"/>
      <c r="X47" s="281" t="s">
        <v>168</v>
      </c>
      <c r="Y47" s="281"/>
      <c r="Z47" s="281"/>
      <c r="AA47" s="281"/>
      <c r="AB47" s="281"/>
      <c r="AC47" s="281"/>
      <c r="AD47" s="281"/>
      <c r="AE47" s="281"/>
      <c r="AF47" s="281"/>
      <c r="AG47" s="281"/>
      <c r="AH47" s="281"/>
      <c r="AI47" s="281"/>
      <c r="AJ47" s="281"/>
      <c r="AK47" s="281"/>
      <c r="AL47" s="281"/>
      <c r="AM47" s="281" t="str">
        <f t="shared" si="10"/>
        <v>147[XLPE-AC70]-TH</v>
      </c>
      <c r="AN47" s="279" t="str">
        <f t="shared" si="6"/>
        <v/>
      </c>
      <c r="AO47" s="281"/>
      <c r="AP47" s="281"/>
      <c r="AQ47" s="281"/>
      <c r="AR47" s="281"/>
      <c r="AS47" s="280"/>
      <c r="AT47" s="280"/>
      <c r="AU47" s="284" t="s">
        <v>267</v>
      </c>
      <c r="AV47" s="285" t="s">
        <v>45</v>
      </c>
      <c r="AW47" s="281"/>
      <c r="AX47" s="281"/>
      <c r="AY47" s="281"/>
      <c r="AZ47" s="281"/>
      <c r="BA47" s="281"/>
      <c r="BB47" s="274"/>
    </row>
    <row r="48" spans="2:54">
      <c r="B48" s="273" t="s">
        <v>1309</v>
      </c>
      <c r="C48" s="274" t="s">
        <v>1324</v>
      </c>
      <c r="D48" s="275" t="s">
        <v>2146</v>
      </c>
      <c r="E48" s="276"/>
      <c r="F48" s="277"/>
      <c r="G48" s="277"/>
      <c r="H48" s="278">
        <v>50</v>
      </c>
      <c r="I48" s="275" t="str">
        <f t="shared" si="2"/>
        <v>150XLPE/As-240</v>
      </c>
      <c r="J48" s="279"/>
      <c r="K48" s="279" t="str">
        <f t="shared" si="0"/>
        <v/>
      </c>
      <c r="L48" s="283" t="s">
        <v>1970</v>
      </c>
      <c r="M48" s="280"/>
      <c r="N48" s="280" t="s">
        <v>1977</v>
      </c>
      <c r="O48" s="280" t="s">
        <v>1971</v>
      </c>
      <c r="P48" s="280" t="s">
        <v>1981</v>
      </c>
      <c r="Q48" s="280"/>
      <c r="R48" s="282"/>
      <c r="S48" s="281"/>
      <c r="T48" s="287"/>
      <c r="U48" s="281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  <c r="AG48" s="281"/>
      <c r="AH48" s="281"/>
      <c r="AI48" s="281"/>
      <c r="AJ48" s="281"/>
      <c r="AK48" s="281"/>
      <c r="AL48" s="281"/>
      <c r="AM48" s="281" t="str">
        <f t="shared" si="10"/>
        <v>150[XLPE-AC70]-TH</v>
      </c>
      <c r="AN48" s="279" t="str">
        <f t="shared" si="6"/>
        <v/>
      </c>
      <c r="AO48" s="281"/>
      <c r="AP48" s="281"/>
      <c r="AQ48" s="281"/>
      <c r="AR48" s="281"/>
      <c r="AS48" s="280"/>
      <c r="AT48" s="280"/>
      <c r="AU48" s="281"/>
      <c r="AV48" s="281"/>
      <c r="AW48" s="281"/>
      <c r="AX48" s="281"/>
      <c r="AY48" s="281"/>
      <c r="AZ48" s="281"/>
      <c r="BA48" s="281"/>
      <c r="BB48" s="274"/>
    </row>
    <row r="49" spans="2:54" ht="26.4">
      <c r="B49" s="273" t="s">
        <v>1965</v>
      </c>
      <c r="C49" s="274" t="s">
        <v>2502</v>
      </c>
      <c r="D49" s="275" t="s">
        <v>2146</v>
      </c>
      <c r="E49" s="276"/>
      <c r="F49" s="277"/>
      <c r="G49" s="277"/>
      <c r="H49" s="278">
        <v>47</v>
      </c>
      <c r="I49" s="275" t="str">
        <f t="shared" si="2"/>
        <v>141XLPE/As-240</v>
      </c>
      <c r="J49" s="279"/>
      <c r="K49" s="279" t="str">
        <f t="shared" si="0"/>
        <v/>
      </c>
      <c r="L49" s="283" t="s">
        <v>2447</v>
      </c>
      <c r="M49" s="283" t="s">
        <v>539</v>
      </c>
      <c r="N49" s="280" t="s">
        <v>2448</v>
      </c>
      <c r="O49" s="280" t="s">
        <v>262</v>
      </c>
      <c r="P49" s="280" t="s">
        <v>1981</v>
      </c>
      <c r="Q49" s="280"/>
      <c r="R49" s="282"/>
      <c r="S49" s="281"/>
      <c r="T49" s="287"/>
      <c r="U49" s="281" t="s">
        <v>3</v>
      </c>
      <c r="V49" s="281" t="s">
        <v>263</v>
      </c>
      <c r="W49" s="281"/>
      <c r="X49" s="281" t="s">
        <v>168</v>
      </c>
      <c r="Y49" s="281"/>
      <c r="Z49" s="281"/>
      <c r="AA49" s="281"/>
      <c r="AB49" s="281"/>
      <c r="AC49" s="281"/>
      <c r="AD49" s="281"/>
      <c r="AE49" s="281"/>
      <c r="AF49" s="281"/>
      <c r="AG49" s="281"/>
      <c r="AH49" s="281"/>
      <c r="AI49" s="281"/>
      <c r="AJ49" s="281"/>
      <c r="AK49" s="281"/>
      <c r="AL49" s="281"/>
      <c r="AM49" s="281" t="str">
        <f t="shared" si="10"/>
        <v>141[XLPE-AC70]-TH</v>
      </c>
      <c r="AN49" s="279" t="str">
        <f t="shared" si="6"/>
        <v/>
      </c>
      <c r="AO49" s="281"/>
      <c r="AP49" s="281"/>
      <c r="AQ49" s="281"/>
      <c r="AR49" s="281"/>
      <c r="AS49" s="280"/>
      <c r="AT49" s="280"/>
      <c r="AU49" s="284" t="s">
        <v>267</v>
      </c>
      <c r="AV49" s="285" t="s">
        <v>45</v>
      </c>
      <c r="AW49" s="281"/>
      <c r="AX49" s="281"/>
      <c r="AY49" s="281"/>
      <c r="AZ49" s="281"/>
      <c r="BA49" s="281"/>
      <c r="BB49" s="274"/>
    </row>
    <row r="50" spans="2:54">
      <c r="B50" s="273" t="s">
        <v>1310</v>
      </c>
      <c r="C50" s="274" t="s">
        <v>1324</v>
      </c>
      <c r="D50" s="275" t="s">
        <v>2146</v>
      </c>
      <c r="E50" s="276"/>
      <c r="F50" s="277"/>
      <c r="G50" s="277"/>
      <c r="H50" s="278">
        <v>46</v>
      </c>
      <c r="I50" s="275" t="str">
        <f t="shared" si="2"/>
        <v>138XLPE/As-240</v>
      </c>
      <c r="J50" s="279"/>
      <c r="K50" s="279" t="str">
        <f t="shared" si="0"/>
        <v/>
      </c>
      <c r="L50" s="283" t="s">
        <v>1970</v>
      </c>
      <c r="M50" s="280"/>
      <c r="N50" s="280" t="s">
        <v>1977</v>
      </c>
      <c r="O50" s="280" t="s">
        <v>1971</v>
      </c>
      <c r="P50" s="280" t="s">
        <v>1981</v>
      </c>
      <c r="Q50" s="280"/>
      <c r="R50" s="282"/>
      <c r="S50" s="281"/>
      <c r="T50" s="287"/>
      <c r="U50" s="281"/>
      <c r="V50" s="281"/>
      <c r="W50" s="281"/>
      <c r="X50" s="281"/>
      <c r="Y50" s="281"/>
      <c r="Z50" s="281"/>
      <c r="AA50" s="281"/>
      <c r="AB50" s="281"/>
      <c r="AC50" s="281"/>
      <c r="AD50" s="281"/>
      <c r="AE50" s="281"/>
      <c r="AF50" s="281"/>
      <c r="AG50" s="281"/>
      <c r="AH50" s="281"/>
      <c r="AI50" s="281"/>
      <c r="AJ50" s="281"/>
      <c r="AK50" s="281"/>
      <c r="AL50" s="281"/>
      <c r="AM50" s="281" t="str">
        <f t="shared" si="10"/>
        <v>138[XLPE-AC70]-TH</v>
      </c>
      <c r="AN50" s="279" t="str">
        <f t="shared" si="6"/>
        <v/>
      </c>
      <c r="AO50" s="281"/>
      <c r="AP50" s="281"/>
      <c r="AQ50" s="281"/>
      <c r="AR50" s="281"/>
      <c r="AS50" s="280"/>
      <c r="AT50" s="280"/>
      <c r="AU50" s="281"/>
      <c r="AV50" s="281"/>
      <c r="AW50" s="281"/>
      <c r="AX50" s="281"/>
      <c r="AY50" s="281"/>
      <c r="AZ50" s="281"/>
      <c r="BA50" s="281"/>
      <c r="BB50" s="274"/>
    </row>
    <row r="51" spans="2:54" ht="26.4">
      <c r="B51" s="273" t="s">
        <v>1966</v>
      </c>
      <c r="C51" s="274" t="s">
        <v>2502</v>
      </c>
      <c r="D51" s="275" t="s">
        <v>2146</v>
      </c>
      <c r="E51" s="276"/>
      <c r="F51" s="277"/>
      <c r="G51" s="277"/>
      <c r="H51" s="278">
        <v>45</v>
      </c>
      <c r="I51" s="275" t="str">
        <f t="shared" si="2"/>
        <v>135XLPE/As-240</v>
      </c>
      <c r="J51" s="279"/>
      <c r="K51" s="279" t="str">
        <f t="shared" si="0"/>
        <v/>
      </c>
      <c r="L51" s="283" t="s">
        <v>2447</v>
      </c>
      <c r="M51" s="283" t="s">
        <v>539</v>
      </c>
      <c r="N51" s="280" t="s">
        <v>2448</v>
      </c>
      <c r="O51" s="280" t="s">
        <v>262</v>
      </c>
      <c r="P51" s="280" t="s">
        <v>1981</v>
      </c>
      <c r="Q51" s="280"/>
      <c r="R51" s="282"/>
      <c r="S51" s="281"/>
      <c r="T51" s="287"/>
      <c r="U51" s="281" t="s">
        <v>3</v>
      </c>
      <c r="V51" s="281" t="s">
        <v>263</v>
      </c>
      <c r="W51" s="281"/>
      <c r="X51" s="281" t="s">
        <v>168</v>
      </c>
      <c r="Y51" s="281"/>
      <c r="Z51" s="281"/>
      <c r="AA51" s="281"/>
      <c r="AB51" s="281"/>
      <c r="AC51" s="281"/>
      <c r="AD51" s="281"/>
      <c r="AE51" s="281"/>
      <c r="AF51" s="281"/>
      <c r="AG51" s="281"/>
      <c r="AH51" s="281"/>
      <c r="AI51" s="281"/>
      <c r="AJ51" s="281"/>
      <c r="AK51" s="281"/>
      <c r="AL51" s="281"/>
      <c r="AM51" s="281" t="str">
        <f t="shared" si="10"/>
        <v>135[XLPE-AC70]-TH</v>
      </c>
      <c r="AN51" s="279" t="str">
        <f t="shared" si="6"/>
        <v/>
      </c>
      <c r="AO51" s="281"/>
      <c r="AP51" s="281"/>
      <c r="AQ51" s="281"/>
      <c r="AR51" s="281"/>
      <c r="AS51" s="280"/>
      <c r="AT51" s="280"/>
      <c r="AU51" s="284" t="s">
        <v>267</v>
      </c>
      <c r="AV51" s="285" t="s">
        <v>45</v>
      </c>
      <c r="AW51" s="281"/>
      <c r="AX51" s="281"/>
      <c r="AY51" s="281"/>
      <c r="AZ51" s="281"/>
      <c r="BA51" s="281"/>
      <c r="BB51" s="274"/>
    </row>
    <row r="52" spans="2:54">
      <c r="B52" s="273" t="s">
        <v>1311</v>
      </c>
      <c r="C52" s="274" t="s">
        <v>1324</v>
      </c>
      <c r="D52" s="275" t="s">
        <v>2146</v>
      </c>
      <c r="E52" s="276"/>
      <c r="F52" s="277"/>
      <c r="G52" s="277"/>
      <c r="H52" s="278">
        <v>44</v>
      </c>
      <c r="I52" s="275" t="str">
        <f t="shared" si="2"/>
        <v>132XLPE/As-240</v>
      </c>
      <c r="J52" s="279"/>
      <c r="K52" s="279" t="str">
        <f t="shared" si="0"/>
        <v/>
      </c>
      <c r="L52" s="283" t="s">
        <v>1970</v>
      </c>
      <c r="M52" s="280"/>
      <c r="N52" s="280" t="s">
        <v>1977</v>
      </c>
      <c r="O52" s="280" t="s">
        <v>1971</v>
      </c>
      <c r="P52" s="280" t="s">
        <v>1981</v>
      </c>
      <c r="Q52" s="280"/>
      <c r="R52" s="282"/>
      <c r="S52" s="281"/>
      <c r="T52" s="287"/>
      <c r="U52" s="281"/>
      <c r="V52" s="281"/>
      <c r="W52" s="281"/>
      <c r="X52" s="281"/>
      <c r="Y52" s="281"/>
      <c r="Z52" s="281"/>
      <c r="AA52" s="281"/>
      <c r="AB52" s="281"/>
      <c r="AC52" s="281"/>
      <c r="AD52" s="281"/>
      <c r="AE52" s="281"/>
      <c r="AF52" s="281"/>
      <c r="AG52" s="281"/>
      <c r="AH52" s="281"/>
      <c r="AI52" s="281"/>
      <c r="AJ52" s="281"/>
      <c r="AK52" s="281"/>
      <c r="AL52" s="281"/>
      <c r="AM52" s="281" t="str">
        <f t="shared" si="10"/>
        <v>132[XLPE-AC70]-TH</v>
      </c>
      <c r="AN52" s="279" t="str">
        <f t="shared" si="6"/>
        <v/>
      </c>
      <c r="AO52" s="281"/>
      <c r="AP52" s="281"/>
      <c r="AQ52" s="281"/>
      <c r="AR52" s="281"/>
      <c r="AS52" s="280"/>
      <c r="AT52" s="280"/>
      <c r="AU52" s="281"/>
      <c r="AV52" s="281"/>
      <c r="AW52" s="281"/>
      <c r="AX52" s="281"/>
      <c r="AY52" s="281"/>
      <c r="AZ52" s="281"/>
      <c r="BA52" s="281"/>
      <c r="BB52" s="274"/>
    </row>
    <row r="53" spans="2:54" ht="26.4">
      <c r="B53" s="273" t="s">
        <v>1967</v>
      </c>
      <c r="C53" s="274" t="s">
        <v>2502</v>
      </c>
      <c r="D53" s="275" t="s">
        <v>2146</v>
      </c>
      <c r="E53" s="276"/>
      <c r="F53" s="277"/>
      <c r="G53" s="277"/>
      <c r="H53" s="278">
        <v>48</v>
      </c>
      <c r="I53" s="275" t="str">
        <f t="shared" si="2"/>
        <v>144XLPE/As-240</v>
      </c>
      <c r="J53" s="279"/>
      <c r="K53" s="279" t="str">
        <f t="shared" si="0"/>
        <v/>
      </c>
      <c r="L53" s="283" t="s">
        <v>2447</v>
      </c>
      <c r="M53" s="283" t="s">
        <v>539</v>
      </c>
      <c r="N53" s="280" t="s">
        <v>2448</v>
      </c>
      <c r="O53" s="280" t="s">
        <v>262</v>
      </c>
      <c r="P53" s="280" t="s">
        <v>1981</v>
      </c>
      <c r="Q53" s="280"/>
      <c r="R53" s="282"/>
      <c r="S53" s="281"/>
      <c r="T53" s="287"/>
      <c r="U53" s="281" t="s">
        <v>3</v>
      </c>
      <c r="V53" s="281" t="s">
        <v>263</v>
      </c>
      <c r="W53" s="281"/>
      <c r="X53" s="281" t="s">
        <v>168</v>
      </c>
      <c r="Y53" s="281"/>
      <c r="Z53" s="281"/>
      <c r="AA53" s="281"/>
      <c r="AB53" s="281"/>
      <c r="AC53" s="281"/>
      <c r="AD53" s="281"/>
      <c r="AE53" s="281"/>
      <c r="AF53" s="281"/>
      <c r="AG53" s="281"/>
      <c r="AH53" s="281"/>
      <c r="AI53" s="281"/>
      <c r="AJ53" s="281"/>
      <c r="AK53" s="281"/>
      <c r="AL53" s="281"/>
      <c r="AM53" s="281" t="str">
        <f t="shared" si="10"/>
        <v>144[XLPE-AC70]-TH</v>
      </c>
      <c r="AN53" s="279" t="str">
        <f t="shared" si="6"/>
        <v/>
      </c>
      <c r="AO53" s="281"/>
      <c r="AP53" s="281"/>
      <c r="AQ53" s="281"/>
      <c r="AR53" s="281"/>
      <c r="AS53" s="280"/>
      <c r="AT53" s="280"/>
      <c r="AU53" s="284" t="s">
        <v>267</v>
      </c>
      <c r="AV53" s="285" t="s">
        <v>45</v>
      </c>
      <c r="AW53" s="281"/>
      <c r="AX53" s="281"/>
      <c r="AY53" s="281"/>
      <c r="AZ53" s="281"/>
      <c r="BA53" s="281"/>
      <c r="BB53" s="274"/>
    </row>
    <row r="54" spans="2:54">
      <c r="B54" s="273" t="s">
        <v>1312</v>
      </c>
      <c r="C54" s="274" t="s">
        <v>1323</v>
      </c>
      <c r="D54" s="275" t="s">
        <v>2146</v>
      </c>
      <c r="E54" s="276" t="s">
        <v>1326</v>
      </c>
      <c r="F54" s="277"/>
      <c r="G54" s="277"/>
      <c r="H54" s="278">
        <v>46</v>
      </c>
      <c r="I54" s="275" t="str">
        <f t="shared" si="2"/>
        <v>138XLPE/As-240</v>
      </c>
      <c r="J54" s="279"/>
      <c r="K54" s="279" t="str">
        <f t="shared" si="0"/>
        <v/>
      </c>
      <c r="L54" s="283" t="s">
        <v>1970</v>
      </c>
      <c r="M54" s="280"/>
      <c r="N54" s="280" t="s">
        <v>1975</v>
      </c>
      <c r="O54" s="280" t="s">
        <v>1984</v>
      </c>
      <c r="P54" s="280" t="s">
        <v>1983</v>
      </c>
      <c r="Q54" s="280"/>
      <c r="R54" s="282"/>
      <c r="S54" s="281"/>
      <c r="T54" s="287"/>
      <c r="U54" s="281"/>
      <c r="V54" s="281"/>
      <c r="W54" s="281"/>
      <c r="X54" s="281"/>
      <c r="Y54" s="281"/>
      <c r="Z54" s="281"/>
      <c r="AA54" s="281"/>
      <c r="AB54" s="281"/>
      <c r="AC54" s="281"/>
      <c r="AD54" s="281"/>
      <c r="AE54" s="281"/>
      <c r="AF54" s="281"/>
      <c r="AG54" s="281"/>
      <c r="AH54" s="281"/>
      <c r="AI54" s="281"/>
      <c r="AJ54" s="281"/>
      <c r="AK54" s="281"/>
      <c r="AL54" s="281"/>
      <c r="AM54" s="281" t="str">
        <f t="shared" si="10"/>
        <v>138[XLPE-AC70]-TH</v>
      </c>
      <c r="AN54" s="279" t="str">
        <f t="shared" si="6"/>
        <v/>
      </c>
      <c r="AO54" s="281"/>
      <c r="AP54" s="281" t="s">
        <v>2479</v>
      </c>
      <c r="AQ54" s="281" t="s">
        <v>2477</v>
      </c>
      <c r="AR54" s="281"/>
      <c r="AS54" s="280" t="s">
        <v>2363</v>
      </c>
      <c r="AT54" s="280"/>
      <c r="AU54" s="281"/>
      <c r="AV54" s="281"/>
      <c r="AW54" s="281"/>
      <c r="AX54" s="281"/>
      <c r="AY54" s="281"/>
      <c r="AZ54" s="281"/>
      <c r="BA54" s="281"/>
      <c r="BB54" s="274"/>
    </row>
    <row r="55" spans="2:54" ht="26.4">
      <c r="B55" s="273" t="s">
        <v>1314</v>
      </c>
      <c r="C55" s="274" t="s">
        <v>2502</v>
      </c>
      <c r="D55" s="275" t="s">
        <v>2146</v>
      </c>
      <c r="E55" s="276"/>
      <c r="F55" s="277"/>
      <c r="G55" s="277"/>
      <c r="H55" s="278">
        <v>47</v>
      </c>
      <c r="I55" s="275" t="str">
        <f t="shared" ref="I55:I57" si="11">IF(H55&gt;0,3*ROUND(H55,0)&amp;D55,"-")</f>
        <v>141XLPE/As-240</v>
      </c>
      <c r="J55" s="279"/>
      <c r="K55" s="279" t="str">
        <f t="shared" ref="K55:K57" si="12">IF(S55&gt;0,1.6*3&amp;D55,"")</f>
        <v/>
      </c>
      <c r="L55" s="283" t="s">
        <v>2447</v>
      </c>
      <c r="M55" s="283" t="s">
        <v>539</v>
      </c>
      <c r="N55" s="280" t="s">
        <v>2448</v>
      </c>
      <c r="O55" s="280" t="s">
        <v>262</v>
      </c>
      <c r="P55" s="280" t="s">
        <v>1981</v>
      </c>
      <c r="Q55" s="280"/>
      <c r="R55" s="282"/>
      <c r="S55" s="281"/>
      <c r="T55" s="287"/>
      <c r="U55" s="281" t="s">
        <v>3</v>
      </c>
      <c r="V55" s="281" t="s">
        <v>263</v>
      </c>
      <c r="W55" s="281"/>
      <c r="X55" s="281" t="s">
        <v>168</v>
      </c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1"/>
      <c r="AK55" s="281"/>
      <c r="AL55" s="281"/>
      <c r="AM55" s="281" t="str">
        <f t="shared" ref="AM55:AM57" si="13">IF(H55&gt;0,3*H55&amp;"[XLPE-AC70]-TH","")</f>
        <v>141[XLPE-AC70]-TH</v>
      </c>
      <c r="AN55" s="279" t="str">
        <f t="shared" ref="AN55:AN57" si="14">IF(AT55&gt;0,1.6*3&amp;"CD-70","")</f>
        <v/>
      </c>
      <c r="AO55" s="281"/>
      <c r="AP55" s="281"/>
      <c r="AQ55" s="281"/>
      <c r="AR55" s="281"/>
      <c r="AS55" s="280"/>
      <c r="AT55" s="280"/>
      <c r="AU55" s="284" t="s">
        <v>267</v>
      </c>
      <c r="AV55" s="285" t="s">
        <v>45</v>
      </c>
      <c r="AW55" s="281"/>
      <c r="AX55" s="281"/>
      <c r="AY55" s="281"/>
      <c r="AZ55" s="281"/>
      <c r="BA55" s="281"/>
      <c r="BB55" s="274"/>
    </row>
    <row r="56" spans="2:54">
      <c r="B56" s="273" t="s">
        <v>2505</v>
      </c>
      <c r="C56" s="274" t="s">
        <v>1324</v>
      </c>
      <c r="D56" s="275" t="s">
        <v>2146</v>
      </c>
      <c r="E56" s="276"/>
      <c r="F56" s="277"/>
      <c r="G56" s="277"/>
      <c r="H56" s="278">
        <v>48</v>
      </c>
      <c r="I56" s="275" t="str">
        <f t="shared" si="11"/>
        <v>144XLPE/As-240</v>
      </c>
      <c r="J56" s="279"/>
      <c r="K56" s="279" t="str">
        <f t="shared" si="12"/>
        <v/>
      </c>
      <c r="L56" s="283" t="s">
        <v>1970</v>
      </c>
      <c r="M56" s="280"/>
      <c r="N56" s="280" t="s">
        <v>1977</v>
      </c>
      <c r="O56" s="280" t="s">
        <v>1971</v>
      </c>
      <c r="P56" s="280" t="s">
        <v>1981</v>
      </c>
      <c r="Q56" s="280"/>
      <c r="R56" s="282"/>
      <c r="S56" s="281"/>
      <c r="T56" s="287"/>
      <c r="U56" s="281"/>
      <c r="V56" s="281"/>
      <c r="W56" s="281"/>
      <c r="X56" s="281"/>
      <c r="Y56" s="281"/>
      <c r="Z56" s="281"/>
      <c r="AA56" s="281"/>
      <c r="AB56" s="281"/>
      <c r="AC56" s="281"/>
      <c r="AD56" s="281"/>
      <c r="AE56" s="281"/>
      <c r="AF56" s="281"/>
      <c r="AG56" s="281"/>
      <c r="AH56" s="281"/>
      <c r="AI56" s="281"/>
      <c r="AJ56" s="281"/>
      <c r="AK56" s="281"/>
      <c r="AL56" s="281"/>
      <c r="AM56" s="281" t="str">
        <f t="shared" si="13"/>
        <v>144[XLPE-AC70]-TH</v>
      </c>
      <c r="AN56" s="279" t="str">
        <f t="shared" si="14"/>
        <v/>
      </c>
      <c r="AO56" s="281"/>
      <c r="AP56" s="281"/>
      <c r="AQ56" s="281"/>
      <c r="AR56" s="281"/>
      <c r="AS56" s="280"/>
      <c r="AT56" s="280"/>
      <c r="AU56" s="281"/>
      <c r="AV56" s="281"/>
      <c r="AW56" s="281"/>
      <c r="AX56" s="281"/>
      <c r="AY56" s="281"/>
      <c r="AZ56" s="281"/>
      <c r="BA56" s="281"/>
      <c r="BB56" s="274"/>
    </row>
    <row r="57" spans="2:54" ht="26.4">
      <c r="B57" s="273" t="s">
        <v>2509</v>
      </c>
      <c r="C57" s="274" t="s">
        <v>2502</v>
      </c>
      <c r="D57" s="275" t="s">
        <v>2146</v>
      </c>
      <c r="E57" s="276"/>
      <c r="F57" s="277"/>
      <c r="G57" s="277"/>
      <c r="H57" s="278">
        <v>54</v>
      </c>
      <c r="I57" s="275" t="str">
        <f t="shared" si="11"/>
        <v>162XLPE/As-240</v>
      </c>
      <c r="J57" s="279"/>
      <c r="K57" s="279" t="str">
        <f t="shared" si="12"/>
        <v/>
      </c>
      <c r="L57" s="283" t="s">
        <v>2447</v>
      </c>
      <c r="M57" s="283" t="s">
        <v>539</v>
      </c>
      <c r="N57" s="280" t="s">
        <v>2448</v>
      </c>
      <c r="O57" s="280" t="s">
        <v>262</v>
      </c>
      <c r="P57" s="280" t="s">
        <v>1981</v>
      </c>
      <c r="Q57" s="280"/>
      <c r="R57" s="282"/>
      <c r="S57" s="281"/>
      <c r="T57" s="287"/>
      <c r="U57" s="281"/>
      <c r="V57" s="281"/>
      <c r="W57" s="281"/>
      <c r="X57" s="281"/>
      <c r="Y57" s="281"/>
      <c r="Z57" s="281"/>
      <c r="AA57" s="281"/>
      <c r="AB57" s="281"/>
      <c r="AC57" s="281"/>
      <c r="AD57" s="281"/>
      <c r="AE57" s="281"/>
      <c r="AF57" s="281"/>
      <c r="AG57" s="281"/>
      <c r="AH57" s="281"/>
      <c r="AI57" s="281"/>
      <c r="AJ57" s="281"/>
      <c r="AK57" s="281"/>
      <c r="AL57" s="281"/>
      <c r="AM57" s="281" t="str">
        <f t="shared" si="13"/>
        <v>162[XLPE-AC70]-TH</v>
      </c>
      <c r="AN57" s="279" t="str">
        <f t="shared" si="14"/>
        <v/>
      </c>
      <c r="AO57" s="281"/>
      <c r="AP57" s="281"/>
      <c r="AQ57" s="281"/>
      <c r="AR57" s="281"/>
      <c r="AS57" s="280"/>
      <c r="AT57" s="280"/>
      <c r="AU57" s="284" t="s">
        <v>267</v>
      </c>
      <c r="AV57" s="285" t="s">
        <v>45</v>
      </c>
      <c r="AW57" s="281"/>
      <c r="AX57" s="281"/>
      <c r="AY57" s="281"/>
      <c r="AZ57" s="281"/>
      <c r="BA57" s="281"/>
      <c r="BB57" s="274"/>
    </row>
    <row r="58" spans="2:54">
      <c r="B58" s="273" t="s">
        <v>2396</v>
      </c>
      <c r="C58" s="274" t="s">
        <v>1324</v>
      </c>
      <c r="D58" s="275" t="s">
        <v>2146</v>
      </c>
      <c r="E58" s="276"/>
      <c r="F58" s="277"/>
      <c r="G58" s="277"/>
      <c r="H58" s="278">
        <v>54</v>
      </c>
      <c r="I58" s="275" t="str">
        <f t="shared" ref="I58" si="15">IF(H58&gt;0,3*ROUND(H58,0)&amp;D58,"-")</f>
        <v>162XLPE/As-240</v>
      </c>
      <c r="J58" s="279"/>
      <c r="K58" s="279" t="str">
        <f t="shared" ref="K58" si="16">IF(S58&gt;0,1.6*3&amp;D58,"")</f>
        <v/>
      </c>
      <c r="L58" s="283" t="s">
        <v>1970</v>
      </c>
      <c r="M58" s="280"/>
      <c r="N58" s="280" t="s">
        <v>1977</v>
      </c>
      <c r="O58" s="280" t="s">
        <v>1971</v>
      </c>
      <c r="P58" s="280" t="s">
        <v>1981</v>
      </c>
      <c r="Q58" s="280"/>
      <c r="R58" s="282"/>
      <c r="S58" s="281"/>
      <c r="T58" s="287"/>
      <c r="U58" s="281"/>
      <c r="V58" s="281"/>
      <c r="W58" s="281"/>
      <c r="X58" s="281"/>
      <c r="Y58" s="281"/>
      <c r="Z58" s="281"/>
      <c r="AA58" s="281"/>
      <c r="AB58" s="281"/>
      <c r="AC58" s="281"/>
      <c r="AD58" s="281"/>
      <c r="AE58" s="281"/>
      <c r="AF58" s="281"/>
      <c r="AG58" s="281"/>
      <c r="AH58" s="281"/>
      <c r="AI58" s="281"/>
      <c r="AJ58" s="281"/>
      <c r="AK58" s="281"/>
      <c r="AL58" s="281"/>
      <c r="AM58" s="281" t="str">
        <f t="shared" ref="AM58" si="17">IF(H58&gt;0,3*H58&amp;"[XLPE-AC70]-TH","")</f>
        <v>162[XLPE-AC70]-TH</v>
      </c>
      <c r="AN58" s="279" t="str">
        <f t="shared" ref="AN58" si="18">IF(AT58&gt;0,1.6*3&amp;"CD-70","")</f>
        <v/>
      </c>
      <c r="AO58" s="281"/>
      <c r="AP58" s="281"/>
      <c r="AQ58" s="281"/>
      <c r="AR58" s="281"/>
      <c r="AS58" s="280"/>
      <c r="AT58" s="280"/>
      <c r="AU58" s="281"/>
      <c r="AV58" s="281"/>
      <c r="AW58" s="281"/>
      <c r="AX58" s="281"/>
      <c r="AY58" s="281"/>
      <c r="AZ58" s="281"/>
      <c r="BA58" s="281"/>
      <c r="BB58" s="274"/>
    </row>
    <row r="59" spans="2:54" ht="26.4">
      <c r="B59" s="273" t="s">
        <v>2510</v>
      </c>
      <c r="C59" s="274" t="s">
        <v>2502</v>
      </c>
      <c r="D59" s="275" t="s">
        <v>2146</v>
      </c>
      <c r="E59" s="276"/>
      <c r="F59" s="277"/>
      <c r="G59" s="277"/>
      <c r="H59" s="278">
        <v>46</v>
      </c>
      <c r="I59" s="275" t="str">
        <f t="shared" ref="I59:I62" si="19">IF(H59&gt;0,3*ROUND(H59,0)&amp;D59,"-")</f>
        <v>138XLPE/As-240</v>
      </c>
      <c r="J59" s="279"/>
      <c r="K59" s="279" t="str">
        <f t="shared" ref="K59:K62" si="20">IF(S59&gt;0,1.6*3&amp;D59,"")</f>
        <v/>
      </c>
      <c r="L59" s="283" t="s">
        <v>2447</v>
      </c>
      <c r="M59" s="283" t="s">
        <v>539</v>
      </c>
      <c r="N59" s="280" t="s">
        <v>2448</v>
      </c>
      <c r="O59" s="280" t="s">
        <v>262</v>
      </c>
      <c r="P59" s="280" t="s">
        <v>1981</v>
      </c>
      <c r="Q59" s="280"/>
      <c r="R59" s="282"/>
      <c r="S59" s="281"/>
      <c r="T59" s="287"/>
      <c r="U59" s="281" t="s">
        <v>3</v>
      </c>
      <c r="V59" s="281" t="s">
        <v>263</v>
      </c>
      <c r="W59" s="281"/>
      <c r="X59" s="281" t="s">
        <v>168</v>
      </c>
      <c r="Y59" s="281"/>
      <c r="Z59" s="281"/>
      <c r="AA59" s="281"/>
      <c r="AB59" s="281"/>
      <c r="AC59" s="281"/>
      <c r="AD59" s="281"/>
      <c r="AE59" s="281"/>
      <c r="AF59" s="281"/>
      <c r="AG59" s="281"/>
      <c r="AH59" s="281"/>
      <c r="AI59" s="281"/>
      <c r="AJ59" s="281"/>
      <c r="AK59" s="281"/>
      <c r="AL59" s="281"/>
      <c r="AM59" s="281" t="str">
        <f t="shared" ref="AM59:AM62" si="21">IF(H59&gt;0,3*H59&amp;"[XLPE-AC70]-TH","")</f>
        <v>138[XLPE-AC70]-TH</v>
      </c>
      <c r="AN59" s="279" t="str">
        <f t="shared" ref="AN59:AN62" si="22">IF(AT59&gt;0,1.6*3&amp;"CD-70","")</f>
        <v/>
      </c>
      <c r="AO59" s="281"/>
      <c r="AP59" s="281"/>
      <c r="AQ59" s="281"/>
      <c r="AR59" s="281"/>
      <c r="AS59" s="280"/>
      <c r="AT59" s="280"/>
      <c r="AU59" s="284" t="s">
        <v>267</v>
      </c>
      <c r="AV59" s="285" t="s">
        <v>45</v>
      </c>
      <c r="AW59" s="281"/>
      <c r="AX59" s="281"/>
      <c r="AY59" s="281"/>
      <c r="AZ59" s="281"/>
      <c r="BA59" s="281"/>
      <c r="BB59" s="274"/>
    </row>
    <row r="60" spans="2:54">
      <c r="B60" s="273" t="s">
        <v>2506</v>
      </c>
      <c r="C60" s="274" t="s">
        <v>1324</v>
      </c>
      <c r="D60" s="275" t="s">
        <v>2146</v>
      </c>
      <c r="E60" s="276"/>
      <c r="F60" s="277"/>
      <c r="G60" s="277"/>
      <c r="H60" s="278">
        <v>49</v>
      </c>
      <c r="I60" s="275" t="str">
        <f t="shared" si="19"/>
        <v>147XLPE/As-240</v>
      </c>
      <c r="J60" s="279"/>
      <c r="K60" s="279" t="str">
        <f t="shared" si="20"/>
        <v/>
      </c>
      <c r="L60" s="283" t="s">
        <v>1970</v>
      </c>
      <c r="M60" s="280"/>
      <c r="N60" s="280" t="s">
        <v>1977</v>
      </c>
      <c r="O60" s="280" t="s">
        <v>1971</v>
      </c>
      <c r="P60" s="280" t="s">
        <v>1981</v>
      </c>
      <c r="Q60" s="280"/>
      <c r="R60" s="282"/>
      <c r="S60" s="281"/>
      <c r="T60" s="287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1"/>
      <c r="AI60" s="281"/>
      <c r="AJ60" s="281"/>
      <c r="AK60" s="281"/>
      <c r="AL60" s="281"/>
      <c r="AM60" s="281" t="str">
        <f t="shared" si="21"/>
        <v>147[XLPE-AC70]-TH</v>
      </c>
      <c r="AN60" s="279" t="str">
        <f t="shared" si="22"/>
        <v/>
      </c>
      <c r="AO60" s="281"/>
      <c r="AP60" s="281"/>
      <c r="AQ60" s="281"/>
      <c r="AR60" s="281"/>
      <c r="AS60" s="280"/>
      <c r="AT60" s="280"/>
      <c r="AU60" s="281"/>
      <c r="AV60" s="281"/>
      <c r="AW60" s="281"/>
      <c r="AX60" s="281"/>
      <c r="AY60" s="281"/>
      <c r="AZ60" s="281"/>
      <c r="BA60" s="281"/>
      <c r="BB60" s="274"/>
    </row>
    <row r="61" spans="2:54" ht="26.4">
      <c r="B61" s="273" t="s">
        <v>2511</v>
      </c>
      <c r="C61" s="274" t="s">
        <v>2502</v>
      </c>
      <c r="D61" s="275" t="s">
        <v>2146</v>
      </c>
      <c r="E61" s="276"/>
      <c r="F61" s="277"/>
      <c r="G61" s="277"/>
      <c r="H61" s="278">
        <v>42</v>
      </c>
      <c r="I61" s="275" t="str">
        <f t="shared" ref="I61" si="23">IF(H61&gt;0,3*ROUND(H61,0)&amp;D61,"-")</f>
        <v>126XLPE/As-240</v>
      </c>
      <c r="J61" s="279"/>
      <c r="K61" s="279" t="str">
        <f t="shared" ref="K61" si="24">IF(S61&gt;0,1.6*3&amp;D61,"")</f>
        <v/>
      </c>
      <c r="L61" s="283" t="s">
        <v>2447</v>
      </c>
      <c r="M61" s="283" t="s">
        <v>539</v>
      </c>
      <c r="N61" s="280" t="s">
        <v>2448</v>
      </c>
      <c r="O61" s="280" t="s">
        <v>262</v>
      </c>
      <c r="P61" s="280" t="s">
        <v>1981</v>
      </c>
      <c r="Q61" s="280"/>
      <c r="R61" s="282"/>
      <c r="S61" s="281"/>
      <c r="T61" s="287"/>
      <c r="U61" s="281" t="s">
        <v>3</v>
      </c>
      <c r="V61" s="281" t="s">
        <v>263</v>
      </c>
      <c r="W61" s="281"/>
      <c r="X61" s="281" t="s">
        <v>168</v>
      </c>
      <c r="Y61" s="281"/>
      <c r="Z61" s="281"/>
      <c r="AA61" s="281"/>
      <c r="AB61" s="281"/>
      <c r="AC61" s="281"/>
      <c r="AD61" s="281"/>
      <c r="AE61" s="281"/>
      <c r="AF61" s="281"/>
      <c r="AG61" s="281"/>
      <c r="AH61" s="281"/>
      <c r="AI61" s="281"/>
      <c r="AJ61" s="281"/>
      <c r="AK61" s="281"/>
      <c r="AL61" s="281"/>
      <c r="AM61" s="281" t="str">
        <f t="shared" ref="AM61" si="25">IF(H61&gt;0,3*H61&amp;"[XLPE-AC70]-TH","")</f>
        <v>126[XLPE-AC70]-TH</v>
      </c>
      <c r="AN61" s="279" t="str">
        <f t="shared" ref="AN61" si="26">IF(AT61&gt;0,1.6*3&amp;"CD-70","")</f>
        <v/>
      </c>
      <c r="AO61" s="281"/>
      <c r="AP61" s="281"/>
      <c r="AQ61" s="281"/>
      <c r="AR61" s="281"/>
      <c r="AS61" s="280"/>
      <c r="AT61" s="280"/>
      <c r="AU61" s="284" t="s">
        <v>267</v>
      </c>
      <c r="AV61" s="285" t="s">
        <v>45</v>
      </c>
      <c r="AW61" s="281"/>
      <c r="AX61" s="281"/>
      <c r="AY61" s="281"/>
      <c r="AZ61" s="281"/>
      <c r="BA61" s="281"/>
      <c r="BB61" s="274"/>
    </row>
    <row r="62" spans="2:54">
      <c r="B62" s="273" t="s">
        <v>2507</v>
      </c>
      <c r="C62" s="274" t="s">
        <v>1324</v>
      </c>
      <c r="D62" s="275" t="s">
        <v>2146</v>
      </c>
      <c r="E62" s="276"/>
      <c r="F62" s="277"/>
      <c r="G62" s="277"/>
      <c r="H62" s="278">
        <v>42</v>
      </c>
      <c r="I62" s="275" t="str">
        <f t="shared" si="19"/>
        <v>126XLPE/As-240</v>
      </c>
      <c r="J62" s="279"/>
      <c r="K62" s="279" t="str">
        <f t="shared" si="20"/>
        <v/>
      </c>
      <c r="L62" s="283" t="s">
        <v>1970</v>
      </c>
      <c r="M62" s="280"/>
      <c r="N62" s="280" t="s">
        <v>1977</v>
      </c>
      <c r="O62" s="280" t="s">
        <v>1971</v>
      </c>
      <c r="P62" s="280" t="s">
        <v>1981</v>
      </c>
      <c r="Q62" s="280"/>
      <c r="R62" s="282"/>
      <c r="S62" s="281"/>
      <c r="T62" s="287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1"/>
      <c r="AI62" s="281"/>
      <c r="AJ62" s="281"/>
      <c r="AK62" s="281"/>
      <c r="AL62" s="281"/>
      <c r="AM62" s="281" t="str">
        <f t="shared" si="21"/>
        <v>126[XLPE-AC70]-TH</v>
      </c>
      <c r="AN62" s="279" t="str">
        <f t="shared" si="22"/>
        <v/>
      </c>
      <c r="AO62" s="281"/>
      <c r="AP62" s="281"/>
      <c r="AQ62" s="281"/>
      <c r="AR62" s="281"/>
      <c r="AS62" s="280"/>
      <c r="AT62" s="280"/>
      <c r="AU62" s="281"/>
      <c r="AV62" s="281"/>
      <c r="AW62" s="281"/>
      <c r="AX62" s="281"/>
      <c r="AY62" s="281"/>
      <c r="AZ62" s="281"/>
      <c r="BA62" s="281"/>
      <c r="BB62" s="274"/>
    </row>
    <row r="63" spans="2:54" ht="26.4">
      <c r="B63" s="273" t="s">
        <v>2512</v>
      </c>
      <c r="C63" s="274" t="s">
        <v>2502</v>
      </c>
      <c r="D63" s="275" t="s">
        <v>2146</v>
      </c>
      <c r="E63" s="276"/>
      <c r="F63" s="277"/>
      <c r="G63" s="277"/>
      <c r="H63" s="278">
        <v>41</v>
      </c>
      <c r="I63" s="275" t="str">
        <f t="shared" ref="I63:I64" si="27">IF(H63&gt;0,3*ROUND(H63,0)&amp;D63,"-")</f>
        <v>123XLPE/As-240</v>
      </c>
      <c r="J63" s="279"/>
      <c r="K63" s="279" t="str">
        <f t="shared" ref="K63" si="28">IF(S63&gt;0,1.6*3&amp;D63,"")</f>
        <v/>
      </c>
      <c r="L63" s="283" t="s">
        <v>2447</v>
      </c>
      <c r="M63" s="283" t="s">
        <v>539</v>
      </c>
      <c r="N63" s="280" t="s">
        <v>2448</v>
      </c>
      <c r="O63" s="280" t="s">
        <v>262</v>
      </c>
      <c r="P63" s="280" t="s">
        <v>1981</v>
      </c>
      <c r="Q63" s="280"/>
      <c r="R63" s="282"/>
      <c r="S63" s="281"/>
      <c r="T63" s="287"/>
      <c r="U63" s="281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1"/>
      <c r="AI63" s="281"/>
      <c r="AJ63" s="281"/>
      <c r="AK63" s="281"/>
      <c r="AL63" s="281"/>
      <c r="AM63" s="281" t="str">
        <f t="shared" ref="AM63:AM64" si="29">IF(H63&gt;0,3*H63&amp;"[XLPE-AC70]-TH","")</f>
        <v>123[XLPE-AC70]-TH</v>
      </c>
      <c r="AN63" s="279" t="str">
        <f t="shared" ref="AN63" si="30">IF(AT63&gt;0,1.6*3&amp;"CD-70","")</f>
        <v/>
      </c>
      <c r="AO63" s="281"/>
      <c r="AP63" s="281"/>
      <c r="AQ63" s="281"/>
      <c r="AR63" s="281"/>
      <c r="AS63" s="280"/>
      <c r="AT63" s="280"/>
      <c r="AU63" s="284" t="s">
        <v>267</v>
      </c>
      <c r="AV63" s="285" t="s">
        <v>45</v>
      </c>
      <c r="AW63" s="281"/>
      <c r="AX63" s="281"/>
      <c r="AY63" s="281"/>
      <c r="AZ63" s="281"/>
      <c r="BA63" s="281"/>
      <c r="BB63" s="274"/>
    </row>
    <row r="64" spans="2:54">
      <c r="B64" s="273" t="s">
        <v>2322</v>
      </c>
      <c r="C64" s="288" t="s">
        <v>2344</v>
      </c>
      <c r="D64" s="275" t="s">
        <v>2146</v>
      </c>
      <c r="E64" s="276"/>
      <c r="F64" s="277"/>
      <c r="G64" s="277"/>
      <c r="H64" s="278">
        <v>42</v>
      </c>
      <c r="I64" s="275" t="str">
        <f t="shared" si="27"/>
        <v>126XLPE/As-240</v>
      </c>
      <c r="J64" s="279"/>
      <c r="K64" s="279" t="str">
        <f t="shared" ref="K64" si="31">IF(S64&gt;0,1.6*3&amp;D64,"")</f>
        <v/>
      </c>
      <c r="L64" s="283"/>
      <c r="M64" s="283"/>
      <c r="N64" s="280"/>
      <c r="O64" s="280" t="s">
        <v>256</v>
      </c>
      <c r="P64" s="280" t="s">
        <v>1982</v>
      </c>
      <c r="Q64" s="280"/>
      <c r="R64" s="282" t="s">
        <v>2351</v>
      </c>
      <c r="S64" s="281"/>
      <c r="T64" s="287"/>
      <c r="U64" s="281"/>
      <c r="V64" s="281" t="s">
        <v>263</v>
      </c>
      <c r="W64" s="281"/>
      <c r="X64" s="281" t="s">
        <v>168</v>
      </c>
      <c r="Y64" s="281" t="s">
        <v>166</v>
      </c>
      <c r="Z64" s="281"/>
      <c r="AA64" s="281" t="s">
        <v>265</v>
      </c>
      <c r="AB64" s="281" t="s">
        <v>258</v>
      </c>
      <c r="AC64" s="281"/>
      <c r="AD64" s="281"/>
      <c r="AE64" s="281"/>
      <c r="AF64" s="281"/>
      <c r="AG64" s="281"/>
      <c r="AH64" s="281"/>
      <c r="AI64" s="281"/>
      <c r="AJ64" s="281"/>
      <c r="AK64" s="281"/>
      <c r="AL64" s="281"/>
      <c r="AM64" s="281" t="str">
        <f t="shared" si="29"/>
        <v>126[XLPE-AC70]-TH</v>
      </c>
      <c r="AN64" s="279"/>
      <c r="AO64" s="281"/>
      <c r="AP64" s="281"/>
      <c r="AQ64" s="281"/>
      <c r="AR64" s="281"/>
      <c r="AS64" s="280"/>
      <c r="AT64" s="280"/>
      <c r="AU64" s="281"/>
      <c r="AV64" s="281"/>
      <c r="AW64" s="281"/>
      <c r="AX64" s="281"/>
      <c r="AY64" s="281"/>
      <c r="AZ64" s="281"/>
      <c r="BA64" s="281"/>
      <c r="BB64" s="274"/>
    </row>
    <row r="65" spans="2:54" ht="26.4">
      <c r="B65" s="273" t="s">
        <v>1321</v>
      </c>
      <c r="C65" s="274" t="s">
        <v>1324</v>
      </c>
      <c r="D65" s="275" t="s">
        <v>236</v>
      </c>
      <c r="E65" s="276"/>
      <c r="F65" s="277"/>
      <c r="G65" s="277"/>
      <c r="H65" s="278"/>
      <c r="I65" s="275" t="s">
        <v>2466</v>
      </c>
      <c r="J65" s="279"/>
      <c r="K65" s="279" t="str">
        <f>IF(S65&gt;0,1.6*3&amp;"CD-240","")</f>
        <v>4,8CD-240</v>
      </c>
      <c r="L65" s="283" t="s">
        <v>1970</v>
      </c>
      <c r="M65" s="280"/>
      <c r="N65" s="280" t="s">
        <v>1978</v>
      </c>
      <c r="O65" s="280" t="s">
        <v>1972</v>
      </c>
      <c r="P65" s="280" t="s">
        <v>1974</v>
      </c>
      <c r="Q65" s="280"/>
      <c r="R65" s="282"/>
      <c r="S65" s="281" t="s">
        <v>1986</v>
      </c>
      <c r="T65" s="287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1"/>
      <c r="AI65" s="281"/>
      <c r="AJ65" s="281"/>
      <c r="AK65" s="281"/>
      <c r="AL65" s="281"/>
      <c r="AM65" s="281" t="str">
        <f t="shared" si="1"/>
        <v/>
      </c>
      <c r="AN65" s="279" t="str">
        <f>IF(AT65&gt;0,1.6*3&amp;"[CD-70]","")</f>
        <v>4,8[CD-70]</v>
      </c>
      <c r="AO65" s="281"/>
      <c r="AP65" s="281"/>
      <c r="AQ65" s="281"/>
      <c r="AR65" s="281"/>
      <c r="AS65" s="280"/>
      <c r="AT65" s="281" t="s">
        <v>2365</v>
      </c>
      <c r="AU65" s="281"/>
      <c r="AV65" s="281"/>
      <c r="AW65" s="281"/>
      <c r="AX65" s="281"/>
      <c r="AY65" s="281"/>
      <c r="AZ65" s="281"/>
      <c r="BA65" s="281"/>
      <c r="BB65" s="274"/>
    </row>
    <row r="66" spans="2:54" ht="26.4">
      <c r="B66" s="273" t="s">
        <v>2330</v>
      </c>
      <c r="C66" s="274" t="s">
        <v>1324</v>
      </c>
      <c r="D66" s="275" t="s">
        <v>236</v>
      </c>
      <c r="E66" s="276"/>
      <c r="F66" s="277"/>
      <c r="G66" s="277"/>
      <c r="H66" s="278">
        <v>41</v>
      </c>
      <c r="I66" s="275" t="str">
        <f>IF($H66&gt;0,3*ROUND($H66,0)&amp;$D66,"-")</f>
        <v>123ACSR-240/32</v>
      </c>
      <c r="J66" s="279"/>
      <c r="K66" s="279" t="str">
        <f t="shared" ref="K66:K80" si="32">IF(S66&gt;0,1.6*3&amp;"CD-240","")</f>
        <v>4,8CD-240</v>
      </c>
      <c r="L66" s="283" t="s">
        <v>1970</v>
      </c>
      <c r="M66" s="280"/>
      <c r="N66" s="280" t="s">
        <v>1978</v>
      </c>
      <c r="O66" s="280" t="s">
        <v>1972</v>
      </c>
      <c r="P66" s="280" t="s">
        <v>1974</v>
      </c>
      <c r="Q66" s="280"/>
      <c r="R66" s="282"/>
      <c r="S66" s="281" t="s">
        <v>1986</v>
      </c>
      <c r="T66" s="287"/>
      <c r="U66" s="281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281"/>
      <c r="AH66" s="281"/>
      <c r="AI66" s="281"/>
      <c r="AJ66" s="281"/>
      <c r="AK66" s="281"/>
      <c r="AL66" s="281"/>
      <c r="AM66" s="281" t="str">
        <f t="shared" si="1"/>
        <v>123[AC70]-TH</v>
      </c>
      <c r="AN66" s="279" t="str">
        <f t="shared" ref="AN66:AN80" si="33">IF(AT66&gt;0,1.6*3&amp;"[CD-70]","")</f>
        <v>4,8[CD-70]</v>
      </c>
      <c r="AO66" s="281"/>
      <c r="AP66" s="281"/>
      <c r="AQ66" s="281"/>
      <c r="AR66" s="281"/>
      <c r="AS66" s="280"/>
      <c r="AT66" s="281" t="s">
        <v>2365</v>
      </c>
      <c r="AU66" s="281"/>
      <c r="AV66" s="281"/>
      <c r="AW66" s="281"/>
      <c r="AX66" s="281"/>
      <c r="AY66" s="281"/>
      <c r="AZ66" s="281"/>
      <c r="BA66" s="281"/>
      <c r="BB66" s="274"/>
    </row>
    <row r="67" spans="2:54" ht="26.4">
      <c r="B67" s="273" t="s">
        <v>2514</v>
      </c>
      <c r="C67" s="274" t="s">
        <v>1324</v>
      </c>
      <c r="D67" s="275" t="s">
        <v>236</v>
      </c>
      <c r="E67" s="276"/>
      <c r="F67" s="277"/>
      <c r="G67" s="277"/>
      <c r="H67" s="278">
        <v>32</v>
      </c>
      <c r="I67" s="275" t="str">
        <f t="shared" si="2"/>
        <v>96ACSR-240/32</v>
      </c>
      <c r="J67" s="279"/>
      <c r="K67" s="279" t="str">
        <f t="shared" si="32"/>
        <v>4,8CD-240</v>
      </c>
      <c r="L67" s="283" t="s">
        <v>1970</v>
      </c>
      <c r="M67" s="280"/>
      <c r="N67" s="280" t="s">
        <v>1978</v>
      </c>
      <c r="O67" s="280" t="s">
        <v>1972</v>
      </c>
      <c r="P67" s="280" t="s">
        <v>1974</v>
      </c>
      <c r="Q67" s="280"/>
      <c r="R67" s="282"/>
      <c r="S67" s="281" t="s">
        <v>1986</v>
      </c>
      <c r="T67" s="287"/>
      <c r="U67" s="281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1"/>
      <c r="AI67" s="281"/>
      <c r="AJ67" s="281"/>
      <c r="AK67" s="281"/>
      <c r="AL67" s="281"/>
      <c r="AM67" s="281" t="str">
        <f t="shared" si="1"/>
        <v>96[AC70]-TH</v>
      </c>
      <c r="AN67" s="279" t="str">
        <f t="shared" si="33"/>
        <v>4,8[CD-70]</v>
      </c>
      <c r="AO67" s="281"/>
      <c r="AP67" s="281"/>
      <c r="AQ67" s="281"/>
      <c r="AR67" s="281"/>
      <c r="AS67" s="280"/>
      <c r="AT67" s="281" t="s">
        <v>2365</v>
      </c>
      <c r="AU67" s="281"/>
      <c r="AV67" s="281"/>
      <c r="AW67" s="281"/>
      <c r="AX67" s="281"/>
      <c r="AY67" s="281"/>
      <c r="AZ67" s="281"/>
      <c r="BA67" s="281"/>
      <c r="BB67" s="274"/>
    </row>
    <row r="68" spans="2:54" ht="26.4">
      <c r="B68" s="273" t="s">
        <v>2515</v>
      </c>
      <c r="C68" s="274" t="s">
        <v>1324</v>
      </c>
      <c r="D68" s="275" t="s">
        <v>236</v>
      </c>
      <c r="E68" s="276"/>
      <c r="F68" s="277"/>
      <c r="G68" s="277"/>
      <c r="H68" s="278">
        <v>38</v>
      </c>
      <c r="I68" s="275" t="str">
        <f t="shared" si="2"/>
        <v>114ACSR-240/32</v>
      </c>
      <c r="J68" s="279"/>
      <c r="K68" s="279" t="str">
        <f t="shared" si="32"/>
        <v>4,8CD-240</v>
      </c>
      <c r="L68" s="283" t="s">
        <v>1970</v>
      </c>
      <c r="M68" s="280"/>
      <c r="N68" s="280" t="s">
        <v>1978</v>
      </c>
      <c r="O68" s="280" t="s">
        <v>1972</v>
      </c>
      <c r="P68" s="280" t="s">
        <v>1974</v>
      </c>
      <c r="Q68" s="280"/>
      <c r="R68" s="282"/>
      <c r="S68" s="281" t="s">
        <v>1986</v>
      </c>
      <c r="T68" s="287"/>
      <c r="U68" s="281"/>
      <c r="V68" s="281"/>
      <c r="W68" s="281"/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1"/>
      <c r="AI68" s="281"/>
      <c r="AJ68" s="281"/>
      <c r="AK68" s="281"/>
      <c r="AL68" s="281"/>
      <c r="AM68" s="281" t="str">
        <f t="shared" si="1"/>
        <v>114[AC70]-TH</v>
      </c>
      <c r="AN68" s="279" t="str">
        <f t="shared" si="33"/>
        <v>4,8[CD-70]</v>
      </c>
      <c r="AO68" s="281"/>
      <c r="AP68" s="281"/>
      <c r="AQ68" s="281"/>
      <c r="AR68" s="281"/>
      <c r="AS68" s="280"/>
      <c r="AT68" s="281" t="s">
        <v>2365</v>
      </c>
      <c r="AU68" s="281"/>
      <c r="AV68" s="281"/>
      <c r="AW68" s="281"/>
      <c r="AX68" s="281"/>
      <c r="AY68" s="281"/>
      <c r="AZ68" s="281"/>
      <c r="BA68" s="281"/>
      <c r="BB68" s="274"/>
    </row>
    <row r="69" spans="2:54" ht="26.4">
      <c r="B69" s="273" t="s">
        <v>2516</v>
      </c>
      <c r="C69" s="274" t="s">
        <v>1324</v>
      </c>
      <c r="D69" s="275" t="s">
        <v>236</v>
      </c>
      <c r="E69" s="276"/>
      <c r="F69" s="277"/>
      <c r="G69" s="277"/>
      <c r="H69" s="278">
        <v>52</v>
      </c>
      <c r="I69" s="275" t="str">
        <f t="shared" si="2"/>
        <v>156ACSR-240/32</v>
      </c>
      <c r="J69" s="279"/>
      <c r="K69" s="279" t="str">
        <f t="shared" si="32"/>
        <v>4,8CD-240</v>
      </c>
      <c r="L69" s="283" t="s">
        <v>1970</v>
      </c>
      <c r="M69" s="280"/>
      <c r="N69" s="280" t="s">
        <v>1978</v>
      </c>
      <c r="O69" s="280" t="s">
        <v>1972</v>
      </c>
      <c r="P69" s="280" t="s">
        <v>1974</v>
      </c>
      <c r="Q69" s="280"/>
      <c r="R69" s="282"/>
      <c r="S69" s="281" t="s">
        <v>1986</v>
      </c>
      <c r="T69" s="287"/>
      <c r="U69" s="281"/>
      <c r="V69" s="281"/>
      <c r="W69" s="281"/>
      <c r="X69" s="281"/>
      <c r="Y69" s="281"/>
      <c r="Z69" s="281"/>
      <c r="AA69" s="281"/>
      <c r="AB69" s="281"/>
      <c r="AC69" s="281"/>
      <c r="AD69" s="281"/>
      <c r="AE69" s="281"/>
      <c r="AF69" s="281"/>
      <c r="AG69" s="281"/>
      <c r="AH69" s="281"/>
      <c r="AI69" s="281"/>
      <c r="AJ69" s="281"/>
      <c r="AK69" s="281"/>
      <c r="AL69" s="281"/>
      <c r="AM69" s="281" t="str">
        <f t="shared" si="1"/>
        <v>156[AC70]-TH</v>
      </c>
      <c r="AN69" s="279" t="str">
        <f t="shared" si="33"/>
        <v>4,8[CD-70]</v>
      </c>
      <c r="AO69" s="281"/>
      <c r="AP69" s="281"/>
      <c r="AQ69" s="281"/>
      <c r="AR69" s="281"/>
      <c r="AS69" s="280"/>
      <c r="AT69" s="281" t="s">
        <v>2365</v>
      </c>
      <c r="AU69" s="281"/>
      <c r="AV69" s="281"/>
      <c r="AW69" s="281"/>
      <c r="AX69" s="281"/>
      <c r="AY69" s="281"/>
      <c r="AZ69" s="281"/>
      <c r="BA69" s="281"/>
      <c r="BB69" s="274"/>
    </row>
    <row r="70" spans="2:54" ht="26.4">
      <c r="B70" s="273" t="s">
        <v>2517</v>
      </c>
      <c r="C70" s="274" t="s">
        <v>1324</v>
      </c>
      <c r="D70" s="275" t="s">
        <v>236</v>
      </c>
      <c r="E70" s="276"/>
      <c r="F70" s="277"/>
      <c r="G70" s="277"/>
      <c r="H70" s="278">
        <v>44</v>
      </c>
      <c r="I70" s="275" t="str">
        <f t="shared" si="2"/>
        <v>132ACSR-240/32</v>
      </c>
      <c r="J70" s="279"/>
      <c r="K70" s="279" t="str">
        <f t="shared" si="0"/>
        <v>4,8ACSR-240/32</v>
      </c>
      <c r="L70" s="283" t="s">
        <v>1970</v>
      </c>
      <c r="M70" s="280"/>
      <c r="N70" s="280" t="s">
        <v>1978</v>
      </c>
      <c r="O70" s="280" t="s">
        <v>1972</v>
      </c>
      <c r="P70" s="280" t="s">
        <v>1974</v>
      </c>
      <c r="Q70" s="280"/>
      <c r="R70" s="282"/>
      <c r="S70" s="281" t="s">
        <v>1986</v>
      </c>
      <c r="T70" s="287"/>
      <c r="U70" s="281"/>
      <c r="V70" s="281"/>
      <c r="W70" s="281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1"/>
      <c r="AI70" s="281"/>
      <c r="AJ70" s="281"/>
      <c r="AK70" s="281"/>
      <c r="AL70" s="281"/>
      <c r="AM70" s="281" t="str">
        <f t="shared" ref="AM70" si="34">IF(H70&gt;0,3*H70&amp;"[AC70]-TH","")</f>
        <v>132[AC70]-TH</v>
      </c>
      <c r="AN70" s="279" t="str">
        <f t="shared" ref="AN70" si="35">IF(AT70&gt;0,1.6*3&amp;"[CD-70]","")</f>
        <v>4,8[CD-70]</v>
      </c>
      <c r="AO70" s="281"/>
      <c r="AP70" s="281"/>
      <c r="AQ70" s="281"/>
      <c r="AR70" s="281"/>
      <c r="AS70" s="280"/>
      <c r="AT70" s="281" t="s">
        <v>2365</v>
      </c>
      <c r="AU70" s="281"/>
      <c r="AV70" s="281"/>
      <c r="AW70" s="281"/>
      <c r="AX70" s="281"/>
      <c r="AY70" s="281"/>
      <c r="AZ70" s="281"/>
      <c r="BA70" s="281"/>
      <c r="BB70" s="274"/>
    </row>
    <row r="71" spans="2:54" ht="26.4">
      <c r="B71" s="273" t="s">
        <v>2397</v>
      </c>
      <c r="C71" s="274" t="s">
        <v>1324</v>
      </c>
      <c r="D71" s="275" t="s">
        <v>236</v>
      </c>
      <c r="E71" s="276"/>
      <c r="F71" s="277"/>
      <c r="G71" s="277"/>
      <c r="H71" s="278">
        <v>42</v>
      </c>
      <c r="I71" s="275" t="str">
        <f t="shared" si="2"/>
        <v>126ACSR-240/32</v>
      </c>
      <c r="J71" s="279"/>
      <c r="K71" s="279" t="str">
        <f t="shared" si="32"/>
        <v>4,8CD-240</v>
      </c>
      <c r="L71" s="283" t="s">
        <v>1970</v>
      </c>
      <c r="M71" s="280"/>
      <c r="N71" s="280" t="s">
        <v>1978</v>
      </c>
      <c r="O71" s="280" t="s">
        <v>1972</v>
      </c>
      <c r="P71" s="280" t="s">
        <v>1974</v>
      </c>
      <c r="Q71" s="280"/>
      <c r="R71" s="282"/>
      <c r="S71" s="281" t="s">
        <v>1986</v>
      </c>
      <c r="T71" s="287"/>
      <c r="U71" s="281"/>
      <c r="V71" s="281"/>
      <c r="W71" s="281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1"/>
      <c r="AI71" s="281"/>
      <c r="AJ71" s="281"/>
      <c r="AK71" s="281"/>
      <c r="AL71" s="281"/>
      <c r="AM71" s="281" t="str">
        <f t="shared" si="1"/>
        <v>126[AC70]-TH</v>
      </c>
      <c r="AN71" s="279" t="str">
        <f t="shared" si="33"/>
        <v>4,8[CD-70]</v>
      </c>
      <c r="AO71" s="281"/>
      <c r="AP71" s="281"/>
      <c r="AQ71" s="281"/>
      <c r="AR71" s="281"/>
      <c r="AS71" s="280"/>
      <c r="AT71" s="281" t="s">
        <v>2365</v>
      </c>
      <c r="AU71" s="281"/>
      <c r="AV71" s="281"/>
      <c r="AW71" s="281"/>
      <c r="AX71" s="281"/>
      <c r="AY71" s="281"/>
      <c r="AZ71" s="281"/>
      <c r="BA71" s="281"/>
      <c r="BB71" s="274"/>
    </row>
    <row r="72" spans="2:54" ht="26.4">
      <c r="B72" s="273" t="s">
        <v>2518</v>
      </c>
      <c r="C72" s="274" t="s">
        <v>1324</v>
      </c>
      <c r="D72" s="275" t="s">
        <v>236</v>
      </c>
      <c r="E72" s="276"/>
      <c r="F72" s="277"/>
      <c r="G72" s="277"/>
      <c r="H72" s="278">
        <v>42</v>
      </c>
      <c r="I72" s="275" t="str">
        <f t="shared" si="2"/>
        <v>126ACSR-240/32</v>
      </c>
      <c r="J72" s="279"/>
      <c r="K72" s="279" t="str">
        <f t="shared" si="32"/>
        <v>4,8CD-240</v>
      </c>
      <c r="L72" s="283" t="s">
        <v>1970</v>
      </c>
      <c r="M72" s="280"/>
      <c r="N72" s="280" t="s">
        <v>1978</v>
      </c>
      <c r="O72" s="280" t="s">
        <v>1972</v>
      </c>
      <c r="P72" s="280" t="s">
        <v>1974</v>
      </c>
      <c r="Q72" s="280"/>
      <c r="R72" s="282"/>
      <c r="S72" s="281" t="s">
        <v>1986</v>
      </c>
      <c r="T72" s="287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1"/>
      <c r="AI72" s="281"/>
      <c r="AJ72" s="281"/>
      <c r="AK72" s="281"/>
      <c r="AL72" s="281"/>
      <c r="AM72" s="281" t="str">
        <f t="shared" si="1"/>
        <v>126[AC70]-TH</v>
      </c>
      <c r="AN72" s="279" t="str">
        <f t="shared" si="33"/>
        <v>4,8[CD-70]</v>
      </c>
      <c r="AO72" s="281"/>
      <c r="AP72" s="281"/>
      <c r="AQ72" s="281"/>
      <c r="AR72" s="281"/>
      <c r="AS72" s="280"/>
      <c r="AT72" s="281" t="s">
        <v>2365</v>
      </c>
      <c r="AU72" s="281"/>
      <c r="AV72" s="281"/>
      <c r="AW72" s="281"/>
      <c r="AX72" s="281"/>
      <c r="AY72" s="281"/>
      <c r="AZ72" s="281"/>
      <c r="BA72" s="281"/>
      <c r="BB72" s="274"/>
    </row>
    <row r="73" spans="2:54" ht="26.4">
      <c r="B73" s="273" t="s">
        <v>2519</v>
      </c>
      <c r="C73" s="274" t="s">
        <v>1324</v>
      </c>
      <c r="D73" s="275" t="s">
        <v>236</v>
      </c>
      <c r="E73" s="276"/>
      <c r="F73" s="277"/>
      <c r="G73" s="277"/>
      <c r="H73" s="278">
        <v>27</v>
      </c>
      <c r="I73" s="275" t="str">
        <f t="shared" si="2"/>
        <v>81ACSR-240/32</v>
      </c>
      <c r="J73" s="279"/>
      <c r="K73" s="279" t="str">
        <f t="shared" si="32"/>
        <v>4,8CD-240</v>
      </c>
      <c r="L73" s="283" t="s">
        <v>1970</v>
      </c>
      <c r="M73" s="280"/>
      <c r="N73" s="280" t="s">
        <v>1978</v>
      </c>
      <c r="O73" s="280" t="s">
        <v>1972</v>
      </c>
      <c r="P73" s="280" t="s">
        <v>1974</v>
      </c>
      <c r="Q73" s="280"/>
      <c r="R73" s="282"/>
      <c r="S73" s="281" t="s">
        <v>1986</v>
      </c>
      <c r="T73" s="287"/>
      <c r="U73" s="281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1"/>
      <c r="AI73" s="281"/>
      <c r="AJ73" s="281"/>
      <c r="AK73" s="281"/>
      <c r="AL73" s="281"/>
      <c r="AM73" s="281" t="str">
        <f t="shared" ref="AM73:AM80" si="36">IF(H73&gt;0,3*H73&amp;"[AC70]-TH","")</f>
        <v>81[AC70]-TH</v>
      </c>
      <c r="AN73" s="279" t="str">
        <f t="shared" si="33"/>
        <v>4,8[CD-70]</v>
      </c>
      <c r="AO73" s="281"/>
      <c r="AP73" s="281"/>
      <c r="AQ73" s="281"/>
      <c r="AR73" s="281"/>
      <c r="AS73" s="280"/>
      <c r="AT73" s="281" t="s">
        <v>2365</v>
      </c>
      <c r="AU73" s="281"/>
      <c r="AV73" s="281"/>
      <c r="AW73" s="281"/>
      <c r="AX73" s="281"/>
      <c r="AY73" s="281"/>
      <c r="AZ73" s="281"/>
      <c r="BA73" s="281"/>
      <c r="BB73" s="274"/>
    </row>
    <row r="74" spans="2:54" ht="26.4">
      <c r="B74" s="273" t="s">
        <v>2520</v>
      </c>
      <c r="C74" s="274" t="s">
        <v>1324</v>
      </c>
      <c r="D74" s="275" t="s">
        <v>236</v>
      </c>
      <c r="E74" s="276"/>
      <c r="F74" s="277"/>
      <c r="G74" s="277"/>
      <c r="H74" s="278">
        <v>52</v>
      </c>
      <c r="I74" s="275" t="str">
        <f t="shared" ref="I74:I80" si="37">IF(H74&gt;0,3*ROUND(H74,0)&amp;D74,"-")</f>
        <v>156ACSR-240/32</v>
      </c>
      <c r="J74" s="279"/>
      <c r="K74" s="279" t="str">
        <f t="shared" si="32"/>
        <v>4,8CD-240</v>
      </c>
      <c r="L74" s="283" t="s">
        <v>1970</v>
      </c>
      <c r="M74" s="280"/>
      <c r="N74" s="280" t="s">
        <v>1978</v>
      </c>
      <c r="O74" s="280" t="s">
        <v>1972</v>
      </c>
      <c r="P74" s="280" t="s">
        <v>1974</v>
      </c>
      <c r="Q74" s="280"/>
      <c r="R74" s="282"/>
      <c r="S74" s="281" t="s">
        <v>1986</v>
      </c>
      <c r="T74" s="287"/>
      <c r="U74" s="281"/>
      <c r="V74" s="281"/>
      <c r="W74" s="281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1"/>
      <c r="AI74" s="281"/>
      <c r="AJ74" s="281"/>
      <c r="AK74" s="281"/>
      <c r="AL74" s="281"/>
      <c r="AM74" s="281" t="str">
        <f t="shared" si="36"/>
        <v>156[AC70]-TH</v>
      </c>
      <c r="AN74" s="279" t="str">
        <f t="shared" si="33"/>
        <v>4,8[CD-70]</v>
      </c>
      <c r="AO74" s="281"/>
      <c r="AP74" s="281"/>
      <c r="AQ74" s="281"/>
      <c r="AR74" s="281"/>
      <c r="AS74" s="280"/>
      <c r="AT74" s="281" t="s">
        <v>2365</v>
      </c>
      <c r="AU74" s="281"/>
      <c r="AV74" s="281"/>
      <c r="AW74" s="281"/>
      <c r="AX74" s="281"/>
      <c r="AY74" s="281"/>
      <c r="AZ74" s="281"/>
      <c r="BA74" s="281"/>
      <c r="BB74" s="274"/>
    </row>
    <row r="75" spans="2:54" ht="26.4">
      <c r="B75" s="273" t="s">
        <v>2521</v>
      </c>
      <c r="C75" s="274" t="s">
        <v>1324</v>
      </c>
      <c r="D75" s="275" t="s">
        <v>236</v>
      </c>
      <c r="E75" s="276"/>
      <c r="F75" s="277"/>
      <c r="G75" s="277"/>
      <c r="H75" s="278">
        <v>43</v>
      </c>
      <c r="I75" s="275" t="str">
        <f t="shared" si="37"/>
        <v>129ACSR-240/32</v>
      </c>
      <c r="J75" s="279"/>
      <c r="K75" s="279" t="str">
        <f t="shared" si="32"/>
        <v>4,8CD-240</v>
      </c>
      <c r="L75" s="283" t="s">
        <v>1970</v>
      </c>
      <c r="M75" s="280"/>
      <c r="N75" s="280" t="s">
        <v>1978</v>
      </c>
      <c r="O75" s="280" t="s">
        <v>1972</v>
      </c>
      <c r="P75" s="280" t="s">
        <v>1974</v>
      </c>
      <c r="Q75" s="280"/>
      <c r="R75" s="282"/>
      <c r="S75" s="281" t="s">
        <v>1986</v>
      </c>
      <c r="T75" s="287"/>
      <c r="U75" s="281"/>
      <c r="V75" s="281"/>
      <c r="W75" s="281"/>
      <c r="X75" s="281"/>
      <c r="Y75" s="281"/>
      <c r="Z75" s="281"/>
      <c r="AA75" s="281"/>
      <c r="AB75" s="281"/>
      <c r="AC75" s="281"/>
      <c r="AD75" s="281"/>
      <c r="AE75" s="281"/>
      <c r="AF75" s="281"/>
      <c r="AG75" s="281"/>
      <c r="AH75" s="281"/>
      <c r="AI75" s="281"/>
      <c r="AJ75" s="281"/>
      <c r="AK75" s="281"/>
      <c r="AL75" s="281"/>
      <c r="AM75" s="281" t="str">
        <f t="shared" si="36"/>
        <v>129[AC70]-TH</v>
      </c>
      <c r="AN75" s="279" t="str">
        <f t="shared" si="33"/>
        <v>4,8[CD-70]</v>
      </c>
      <c r="AO75" s="281"/>
      <c r="AP75" s="281"/>
      <c r="AQ75" s="281"/>
      <c r="AR75" s="281"/>
      <c r="AS75" s="280"/>
      <c r="AT75" s="281" t="s">
        <v>2365</v>
      </c>
      <c r="AU75" s="281"/>
      <c r="AV75" s="281"/>
      <c r="AW75" s="281"/>
      <c r="AX75" s="281"/>
      <c r="AY75" s="281"/>
      <c r="AZ75" s="281"/>
      <c r="BA75" s="281"/>
      <c r="BB75" s="274"/>
    </row>
    <row r="76" spans="2:54" ht="26.4">
      <c r="B76" s="273" t="s">
        <v>2522</v>
      </c>
      <c r="C76" s="274" t="s">
        <v>1324</v>
      </c>
      <c r="D76" s="275" t="s">
        <v>236</v>
      </c>
      <c r="E76" s="276"/>
      <c r="F76" s="277"/>
      <c r="G76" s="277"/>
      <c r="H76" s="278">
        <v>49</v>
      </c>
      <c r="I76" s="275" t="str">
        <f t="shared" si="37"/>
        <v>147ACSR-240/32</v>
      </c>
      <c r="J76" s="279"/>
      <c r="K76" s="279" t="str">
        <f t="shared" si="32"/>
        <v>4,8CD-240</v>
      </c>
      <c r="L76" s="283" t="s">
        <v>1970</v>
      </c>
      <c r="M76" s="280"/>
      <c r="N76" s="280" t="s">
        <v>1978</v>
      </c>
      <c r="O76" s="280" t="s">
        <v>1972</v>
      </c>
      <c r="P76" s="280" t="s">
        <v>1974</v>
      </c>
      <c r="Q76" s="280"/>
      <c r="R76" s="282"/>
      <c r="S76" s="281" t="s">
        <v>1986</v>
      </c>
      <c r="T76" s="287"/>
      <c r="U76" s="281"/>
      <c r="V76" s="281"/>
      <c r="W76" s="281"/>
      <c r="X76" s="281"/>
      <c r="Y76" s="281"/>
      <c r="Z76" s="281"/>
      <c r="AA76" s="281"/>
      <c r="AB76" s="281"/>
      <c r="AC76" s="281"/>
      <c r="AD76" s="281"/>
      <c r="AE76" s="281"/>
      <c r="AF76" s="281"/>
      <c r="AG76" s="281"/>
      <c r="AH76" s="281"/>
      <c r="AI76" s="281"/>
      <c r="AJ76" s="281"/>
      <c r="AK76" s="281"/>
      <c r="AL76" s="281"/>
      <c r="AM76" s="281" t="str">
        <f t="shared" si="36"/>
        <v>147[AC70]-TH</v>
      </c>
      <c r="AN76" s="279" t="str">
        <f t="shared" si="33"/>
        <v>4,8[CD-70]</v>
      </c>
      <c r="AO76" s="281"/>
      <c r="AP76" s="281"/>
      <c r="AQ76" s="281"/>
      <c r="AR76" s="281"/>
      <c r="AS76" s="280"/>
      <c r="AT76" s="281" t="s">
        <v>2365</v>
      </c>
      <c r="AU76" s="281"/>
      <c r="AV76" s="281"/>
      <c r="AW76" s="281"/>
      <c r="AX76" s="281"/>
      <c r="AY76" s="281"/>
      <c r="AZ76" s="281"/>
      <c r="BA76" s="281"/>
      <c r="BB76" s="274"/>
    </row>
    <row r="77" spans="2:54" ht="26.4">
      <c r="B77" s="273" t="s">
        <v>2523</v>
      </c>
      <c r="C77" s="274" t="s">
        <v>1323</v>
      </c>
      <c r="D77" s="275" t="s">
        <v>236</v>
      </c>
      <c r="E77" s="276" t="s">
        <v>1325</v>
      </c>
      <c r="F77" s="277"/>
      <c r="G77" s="277"/>
      <c r="H77" s="278">
        <v>52</v>
      </c>
      <c r="I77" s="275" t="str">
        <f t="shared" si="37"/>
        <v>156ACSR-240/32</v>
      </c>
      <c r="J77" s="279"/>
      <c r="K77" s="279" t="str">
        <f t="shared" ref="K77" si="38">IF(S77&gt;0,1.6*3&amp;D77,"")</f>
        <v>4,8ACSR-240/32</v>
      </c>
      <c r="L77" s="283" t="s">
        <v>1970</v>
      </c>
      <c r="M77" s="280"/>
      <c r="N77" s="280" t="s">
        <v>1978</v>
      </c>
      <c r="O77" s="280" t="s">
        <v>1972</v>
      </c>
      <c r="P77" s="280" t="s">
        <v>1974</v>
      </c>
      <c r="Q77" s="280"/>
      <c r="R77" s="282"/>
      <c r="S77" s="281" t="s">
        <v>1986</v>
      </c>
      <c r="T77" s="287"/>
      <c r="U77" s="281"/>
      <c r="V77" s="281"/>
      <c r="W77" s="281"/>
      <c r="X77" s="281"/>
      <c r="Y77" s="281"/>
      <c r="Z77" s="281"/>
      <c r="AA77" s="281"/>
      <c r="AB77" s="281"/>
      <c r="AC77" s="281"/>
      <c r="AD77" s="281"/>
      <c r="AE77" s="281"/>
      <c r="AF77" s="281"/>
      <c r="AG77" s="281"/>
      <c r="AH77" s="281"/>
      <c r="AI77" s="281"/>
      <c r="AJ77" s="281"/>
      <c r="AK77" s="281"/>
      <c r="AL77" s="281"/>
      <c r="AM77" s="281" t="str">
        <f t="shared" si="36"/>
        <v>156[AC70]-TH</v>
      </c>
      <c r="AN77" s="279" t="str">
        <f t="shared" ref="AN77" si="39">IF(AT77&gt;0,1.6*3&amp;"[CD-70]","")</f>
        <v>4,8[CD-70]</v>
      </c>
      <c r="AO77" s="281"/>
      <c r="AP77" s="281"/>
      <c r="AQ77" s="281"/>
      <c r="AR77" s="281"/>
      <c r="AS77" s="280"/>
      <c r="AT77" s="281" t="s">
        <v>2365</v>
      </c>
      <c r="AU77" s="281"/>
      <c r="AV77" s="281"/>
      <c r="AW77" s="281"/>
      <c r="AX77" s="281"/>
      <c r="AY77" s="281"/>
      <c r="AZ77" s="281"/>
      <c r="BA77" s="281"/>
      <c r="BB77" s="274"/>
    </row>
    <row r="78" spans="2:54" ht="26.4">
      <c r="B78" s="273" t="s">
        <v>2524</v>
      </c>
      <c r="C78" s="274" t="s">
        <v>1324</v>
      </c>
      <c r="D78" s="275" t="s">
        <v>236</v>
      </c>
      <c r="E78" s="276"/>
      <c r="F78" s="277"/>
      <c r="G78" s="277"/>
      <c r="H78" s="278">
        <v>47</v>
      </c>
      <c r="I78" s="275" t="str">
        <f t="shared" si="37"/>
        <v>141ACSR-240/32</v>
      </c>
      <c r="J78" s="279"/>
      <c r="K78" s="279" t="str">
        <f t="shared" si="32"/>
        <v>4,8CD-240</v>
      </c>
      <c r="L78" s="283" t="s">
        <v>1970</v>
      </c>
      <c r="M78" s="280"/>
      <c r="N78" s="280" t="s">
        <v>1978</v>
      </c>
      <c r="O78" s="280" t="s">
        <v>1972</v>
      </c>
      <c r="P78" s="280" t="s">
        <v>1974</v>
      </c>
      <c r="Q78" s="280"/>
      <c r="R78" s="282"/>
      <c r="S78" s="281" t="s">
        <v>1986</v>
      </c>
      <c r="T78" s="287"/>
      <c r="U78" s="281"/>
      <c r="V78" s="281"/>
      <c r="W78" s="281"/>
      <c r="X78" s="281"/>
      <c r="Y78" s="281"/>
      <c r="Z78" s="281"/>
      <c r="AA78" s="281"/>
      <c r="AB78" s="281"/>
      <c r="AC78" s="281"/>
      <c r="AD78" s="281"/>
      <c r="AE78" s="281"/>
      <c r="AF78" s="281"/>
      <c r="AG78" s="281"/>
      <c r="AH78" s="281"/>
      <c r="AI78" s="281"/>
      <c r="AJ78" s="281"/>
      <c r="AK78" s="281"/>
      <c r="AL78" s="281"/>
      <c r="AM78" s="281" t="str">
        <f t="shared" si="36"/>
        <v>141[AC70]-TH</v>
      </c>
      <c r="AN78" s="279" t="str">
        <f t="shared" si="33"/>
        <v>4,8[CD-70]</v>
      </c>
      <c r="AO78" s="281"/>
      <c r="AP78" s="281"/>
      <c r="AQ78" s="281"/>
      <c r="AR78" s="281"/>
      <c r="AS78" s="280"/>
      <c r="AT78" s="281" t="s">
        <v>2365</v>
      </c>
      <c r="AU78" s="281"/>
      <c r="AV78" s="281"/>
      <c r="AW78" s="281"/>
      <c r="AX78" s="281"/>
      <c r="AY78" s="281"/>
      <c r="AZ78" s="281"/>
      <c r="BA78" s="281"/>
      <c r="BB78" s="274"/>
    </row>
    <row r="79" spans="2:54" ht="26.4">
      <c r="B79" s="273" t="s">
        <v>2525</v>
      </c>
      <c r="C79" s="274" t="s">
        <v>1324</v>
      </c>
      <c r="D79" s="275" t="s">
        <v>236</v>
      </c>
      <c r="E79" s="276"/>
      <c r="F79" s="277"/>
      <c r="G79" s="277"/>
      <c r="H79" s="278">
        <v>44</v>
      </c>
      <c r="I79" s="275" t="str">
        <f t="shared" si="37"/>
        <v>132ACSR-240/32</v>
      </c>
      <c r="J79" s="279"/>
      <c r="K79" s="279" t="str">
        <f t="shared" si="32"/>
        <v>4,8CD-240</v>
      </c>
      <c r="L79" s="283" t="s">
        <v>1970</v>
      </c>
      <c r="M79" s="280"/>
      <c r="N79" s="280" t="s">
        <v>1978</v>
      </c>
      <c r="O79" s="280" t="s">
        <v>1972</v>
      </c>
      <c r="P79" s="280" t="s">
        <v>1974</v>
      </c>
      <c r="Q79" s="280"/>
      <c r="R79" s="282"/>
      <c r="S79" s="281" t="s">
        <v>1986</v>
      </c>
      <c r="T79" s="287"/>
      <c r="U79" s="281"/>
      <c r="V79" s="281"/>
      <c r="W79" s="281"/>
      <c r="X79" s="281"/>
      <c r="Y79" s="281"/>
      <c r="Z79" s="281"/>
      <c r="AA79" s="281"/>
      <c r="AB79" s="281"/>
      <c r="AC79" s="281"/>
      <c r="AD79" s="281"/>
      <c r="AE79" s="281"/>
      <c r="AF79" s="281"/>
      <c r="AG79" s="281"/>
      <c r="AH79" s="281"/>
      <c r="AI79" s="281"/>
      <c r="AJ79" s="281"/>
      <c r="AK79" s="281"/>
      <c r="AL79" s="281"/>
      <c r="AM79" s="281" t="str">
        <f t="shared" si="36"/>
        <v>132[AC70]-TH</v>
      </c>
      <c r="AN79" s="279" t="str">
        <f t="shared" si="33"/>
        <v>4,8[CD-70]</v>
      </c>
      <c r="AO79" s="281"/>
      <c r="AP79" s="281"/>
      <c r="AQ79" s="281"/>
      <c r="AR79" s="281"/>
      <c r="AS79" s="280"/>
      <c r="AT79" s="281" t="s">
        <v>2365</v>
      </c>
      <c r="AU79" s="281"/>
      <c r="AV79" s="281"/>
      <c r="AW79" s="281"/>
      <c r="AX79" s="281"/>
      <c r="AY79" s="281"/>
      <c r="AZ79" s="281"/>
      <c r="BA79" s="281"/>
      <c r="BB79" s="274"/>
    </row>
    <row r="80" spans="2:54" ht="26.4">
      <c r="B80" s="273" t="s">
        <v>2526</v>
      </c>
      <c r="C80" s="274" t="s">
        <v>1322</v>
      </c>
      <c r="D80" s="275" t="s">
        <v>236</v>
      </c>
      <c r="E80" s="276"/>
      <c r="F80" s="277"/>
      <c r="G80" s="277"/>
      <c r="H80" s="278">
        <v>54</v>
      </c>
      <c r="I80" s="275" t="str">
        <f t="shared" si="37"/>
        <v>162ACSR-240/32</v>
      </c>
      <c r="J80" s="279"/>
      <c r="K80" s="279" t="str">
        <f t="shared" si="32"/>
        <v>4,8CD-240</v>
      </c>
      <c r="L80" s="283" t="s">
        <v>1970</v>
      </c>
      <c r="M80" s="280"/>
      <c r="N80" s="280" t="s">
        <v>1978</v>
      </c>
      <c r="O80" s="280" t="s">
        <v>1972</v>
      </c>
      <c r="P80" s="280" t="s">
        <v>1974</v>
      </c>
      <c r="Q80" s="280"/>
      <c r="R80" s="282"/>
      <c r="S80" s="281" t="s">
        <v>1986</v>
      </c>
      <c r="T80" s="287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 t="str">
        <f t="shared" si="36"/>
        <v>162[AC70]-TH</v>
      </c>
      <c r="AN80" s="279" t="str">
        <f t="shared" si="33"/>
        <v>4,8[CD-70]</v>
      </c>
      <c r="AO80" s="281"/>
      <c r="AP80" s="281"/>
      <c r="AQ80" s="281"/>
      <c r="AR80" s="281"/>
      <c r="AS80" s="280"/>
      <c r="AT80" s="281" t="s">
        <v>2365</v>
      </c>
      <c r="AU80" s="281"/>
      <c r="AV80" s="281"/>
      <c r="AW80" s="281"/>
      <c r="AX80" s="281"/>
      <c r="AY80" s="281"/>
      <c r="AZ80" s="281"/>
      <c r="BA80" s="281"/>
      <c r="BB80" s="274"/>
    </row>
    <row r="81" spans="1:54" ht="26.4">
      <c r="A81" s="254" t="s">
        <v>22</v>
      </c>
      <c r="B81" s="273" t="s">
        <v>2349</v>
      </c>
      <c r="C81" s="289" t="s">
        <v>2536</v>
      </c>
      <c r="D81" s="275"/>
      <c r="E81" s="276"/>
      <c r="F81" s="277"/>
      <c r="G81" s="277"/>
      <c r="H81" s="290">
        <f>SUM(H82:H97)</f>
        <v>585</v>
      </c>
      <c r="I81" s="275"/>
      <c r="J81" s="279"/>
      <c r="K81" s="279"/>
      <c r="L81" s="283"/>
      <c r="M81" s="280"/>
      <c r="N81" s="280"/>
      <c r="O81" s="280"/>
      <c r="P81" s="280"/>
      <c r="Q81" s="280"/>
      <c r="R81" s="282"/>
      <c r="S81" s="281"/>
      <c r="T81" s="287"/>
      <c r="U81" s="281"/>
      <c r="V81" s="281"/>
      <c r="W81" s="281"/>
      <c r="X81" s="281"/>
      <c r="Y81" s="281"/>
      <c r="Z81" s="281"/>
      <c r="AA81" s="281"/>
      <c r="AB81" s="281"/>
      <c r="AC81" s="281"/>
      <c r="AD81" s="281"/>
      <c r="AE81" s="281"/>
      <c r="AF81" s="281"/>
      <c r="AG81" s="281"/>
      <c r="AH81" s="281"/>
      <c r="AI81" s="281"/>
      <c r="AJ81" s="281"/>
      <c r="AK81" s="281"/>
      <c r="AL81" s="281"/>
      <c r="AM81" s="281"/>
      <c r="AN81" s="279"/>
      <c r="AO81" s="281"/>
      <c r="AP81" s="281"/>
      <c r="AQ81" s="281"/>
      <c r="AR81" s="281"/>
      <c r="AS81" s="280"/>
      <c r="AT81" s="280"/>
      <c r="AU81" s="281"/>
      <c r="AV81" s="281"/>
      <c r="AW81" s="281"/>
      <c r="AX81" s="281"/>
      <c r="AY81" s="281"/>
      <c r="AZ81" s="281"/>
      <c r="BA81" s="281"/>
      <c r="BB81" s="274"/>
    </row>
    <row r="82" spans="1:54">
      <c r="A82" s="291"/>
      <c r="B82" s="273" t="s">
        <v>2322</v>
      </c>
      <c r="C82" s="274" t="s">
        <v>1323</v>
      </c>
      <c r="D82" s="275" t="s">
        <v>2146</v>
      </c>
      <c r="E82" s="276"/>
      <c r="F82" s="277"/>
      <c r="G82" s="277"/>
      <c r="H82" s="278"/>
      <c r="I82" s="275" t="s">
        <v>2374</v>
      </c>
      <c r="J82" s="279"/>
      <c r="K82" s="279" t="str">
        <f t="shared" ref="K82" si="40">IF(S82&gt;0,1.6*3&amp;D82,"")</f>
        <v/>
      </c>
      <c r="L82" s="283" t="s">
        <v>1970</v>
      </c>
      <c r="M82" s="280"/>
      <c r="N82" s="280" t="s">
        <v>1975</v>
      </c>
      <c r="O82" s="280" t="s">
        <v>1984</v>
      </c>
      <c r="P82" s="280" t="s">
        <v>1983</v>
      </c>
      <c r="Q82" s="280"/>
      <c r="R82" s="282"/>
      <c r="S82" s="281"/>
      <c r="T82" s="287"/>
      <c r="U82" s="281"/>
      <c r="V82" s="281"/>
      <c r="W82" s="281"/>
      <c r="X82" s="281"/>
      <c r="Y82" s="281"/>
      <c r="Z82" s="281"/>
      <c r="AA82" s="281"/>
      <c r="AB82" s="281"/>
      <c r="AC82" s="281"/>
      <c r="AD82" s="281"/>
      <c r="AE82" s="281"/>
      <c r="AF82" s="281"/>
      <c r="AG82" s="281"/>
      <c r="AH82" s="281"/>
      <c r="AI82" s="281"/>
      <c r="AJ82" s="281"/>
      <c r="AK82" s="281"/>
      <c r="AL82" s="281"/>
      <c r="AM82" s="281" t="str">
        <f t="shared" ref="AM82" si="41">IF(H82&gt;0,3*H82&amp;"[XLPE-AC70]-TH","")</f>
        <v/>
      </c>
      <c r="AN82" s="279" t="str">
        <f t="shared" ref="AN82" si="42">IF(AT82&gt;0,1.6*3&amp;"CD-70","")</f>
        <v/>
      </c>
      <c r="AO82" s="281"/>
      <c r="AP82" s="281" t="s">
        <v>2479</v>
      </c>
      <c r="AQ82" s="281" t="s">
        <v>2477</v>
      </c>
      <c r="AR82" s="281"/>
      <c r="AS82" s="280" t="s">
        <v>2363</v>
      </c>
      <c r="AT82" s="280"/>
      <c r="AU82" s="281"/>
      <c r="AV82" s="281"/>
      <c r="AW82" s="281"/>
      <c r="AX82" s="281"/>
      <c r="AY82" s="281"/>
      <c r="AZ82" s="281"/>
      <c r="BA82" s="281"/>
      <c r="BB82" s="274"/>
    </row>
    <row r="83" spans="1:54">
      <c r="A83" s="291"/>
      <c r="B83" s="273" t="s">
        <v>2527</v>
      </c>
      <c r="C83" s="274" t="s">
        <v>2332</v>
      </c>
      <c r="D83" s="275" t="s">
        <v>2146</v>
      </c>
      <c r="E83" s="276"/>
      <c r="F83" s="277"/>
      <c r="G83" s="277"/>
      <c r="H83" s="278">
        <v>32</v>
      </c>
      <c r="I83" s="275" t="str">
        <f t="shared" ref="I83" si="43">IF(H83&gt;0,3*ROUND(H83,0)&amp;D83,"-")</f>
        <v>96XLPE/As-240</v>
      </c>
      <c r="J83" s="279" t="str">
        <f t="shared" ref="J83" si="44">ROUND(H83,0)&amp;"ACSR-50/8"</f>
        <v>32ACSR-50/8</v>
      </c>
      <c r="K83" s="279"/>
      <c r="L83" s="283" t="s">
        <v>1662</v>
      </c>
      <c r="M83" s="283" t="s">
        <v>261</v>
      </c>
      <c r="N83" s="280" t="s">
        <v>2448</v>
      </c>
      <c r="O83" s="280" t="s">
        <v>262</v>
      </c>
      <c r="P83" s="280" t="s">
        <v>1981</v>
      </c>
      <c r="Q83" s="280"/>
      <c r="R83" s="282"/>
      <c r="S83" s="281"/>
      <c r="T83" s="287"/>
      <c r="U83" s="281"/>
      <c r="V83" s="281" t="s">
        <v>263</v>
      </c>
      <c r="W83" s="281"/>
      <c r="X83" s="281" t="s">
        <v>168</v>
      </c>
      <c r="Y83" s="281"/>
      <c r="Z83" s="281" t="s">
        <v>264</v>
      </c>
      <c r="AA83" s="281" t="s">
        <v>265</v>
      </c>
      <c r="AB83" s="281" t="s">
        <v>266</v>
      </c>
      <c r="AC83" s="281"/>
      <c r="AD83" s="281"/>
      <c r="AE83" s="281"/>
      <c r="AF83" s="281"/>
      <c r="AG83" s="281"/>
      <c r="AH83" s="281"/>
      <c r="AI83" s="281"/>
      <c r="AJ83" s="281"/>
      <c r="AK83" s="281"/>
      <c r="AL83" s="281"/>
      <c r="AM83" s="281"/>
      <c r="AN83" s="279"/>
      <c r="AO83" s="281"/>
      <c r="AP83" s="281"/>
      <c r="AQ83" s="281"/>
      <c r="AR83" s="281"/>
      <c r="AS83" s="280"/>
      <c r="AT83" s="280"/>
      <c r="AU83" s="281" t="s">
        <v>267</v>
      </c>
      <c r="AV83" s="281" t="s">
        <v>45</v>
      </c>
      <c r="AW83" s="281"/>
      <c r="AX83" s="281"/>
      <c r="AY83" s="281"/>
      <c r="AZ83" s="281"/>
      <c r="BA83" s="281"/>
      <c r="BB83" s="274"/>
    </row>
    <row r="84" spans="1:54">
      <c r="B84" s="273" t="s">
        <v>2528</v>
      </c>
      <c r="C84" s="274" t="s">
        <v>1524</v>
      </c>
      <c r="D84" s="275" t="s">
        <v>2146</v>
      </c>
      <c r="E84" s="277"/>
      <c r="F84" s="277"/>
      <c r="G84" s="277"/>
      <c r="H84" s="278">
        <v>32</v>
      </c>
      <c r="I84" s="275" t="str">
        <f t="shared" ref="I84:I95" si="45">IF(H84&gt;0,3*ROUND(H84,0)&amp;D84,"-")</f>
        <v>96XLPE/As-240</v>
      </c>
      <c r="J84" s="279" t="str">
        <f>ROUND(H84,0)&amp;"ACSR-50/8"</f>
        <v>32ACSR-50/8</v>
      </c>
      <c r="K84" s="279"/>
      <c r="L84" s="283" t="s">
        <v>1660</v>
      </c>
      <c r="M84" s="283" t="s">
        <v>122</v>
      </c>
      <c r="N84" s="280" t="s">
        <v>2452</v>
      </c>
      <c r="O84" s="280" t="s">
        <v>268</v>
      </c>
      <c r="P84" s="280" t="s">
        <v>1983</v>
      </c>
      <c r="Q84" s="280"/>
      <c r="R84" s="282"/>
      <c r="S84" s="281"/>
      <c r="T84" s="287"/>
      <c r="U84" s="281" t="s">
        <v>3</v>
      </c>
      <c r="V84" s="281" t="s">
        <v>263</v>
      </c>
      <c r="W84" s="281"/>
      <c r="X84" s="281" t="s">
        <v>168</v>
      </c>
      <c r="Y84" s="281" t="s">
        <v>166</v>
      </c>
      <c r="Z84" s="281"/>
      <c r="AA84" s="281" t="s">
        <v>257</v>
      </c>
      <c r="AB84" s="281" t="s">
        <v>269</v>
      </c>
      <c r="AC84" s="281"/>
      <c r="AD84" s="281"/>
      <c r="AE84" s="281"/>
      <c r="AF84" s="281"/>
      <c r="AG84" s="281"/>
      <c r="AH84" s="281"/>
      <c r="AI84" s="281"/>
      <c r="AJ84" s="281"/>
      <c r="AK84" s="281"/>
      <c r="AL84" s="281"/>
      <c r="AM84" s="281"/>
      <c r="AN84" s="279"/>
      <c r="AO84" s="281"/>
      <c r="AP84" s="281"/>
      <c r="AQ84" s="281"/>
      <c r="AR84" s="281"/>
      <c r="AS84" s="280"/>
      <c r="AT84" s="280"/>
      <c r="AU84" s="281" t="s">
        <v>267</v>
      </c>
      <c r="AV84" s="281" t="s">
        <v>45</v>
      </c>
      <c r="AW84" s="281"/>
      <c r="AX84" s="281"/>
      <c r="AY84" s="281"/>
      <c r="AZ84" s="281"/>
      <c r="BA84" s="281"/>
      <c r="BB84" s="274"/>
    </row>
    <row r="85" spans="1:54">
      <c r="B85" s="273" t="s">
        <v>2323</v>
      </c>
      <c r="C85" s="274" t="s">
        <v>2332</v>
      </c>
      <c r="D85" s="275" t="s">
        <v>2146</v>
      </c>
      <c r="E85" s="276"/>
      <c r="F85" s="277"/>
      <c r="G85" s="277"/>
      <c r="H85" s="278">
        <v>40</v>
      </c>
      <c r="I85" s="275" t="str">
        <f t="shared" si="45"/>
        <v>120XLPE/As-240</v>
      </c>
      <c r="J85" s="279" t="str">
        <f t="shared" ref="J85:J95" si="46">ROUND(H85,0)&amp;"ACSR-50/8"</f>
        <v>40ACSR-50/8</v>
      </c>
      <c r="K85" s="279"/>
      <c r="L85" s="283" t="s">
        <v>1662</v>
      </c>
      <c r="M85" s="283" t="s">
        <v>261</v>
      </c>
      <c r="N85" s="280" t="s">
        <v>2448</v>
      </c>
      <c r="O85" s="280" t="s">
        <v>262</v>
      </c>
      <c r="P85" s="280" t="s">
        <v>1981</v>
      </c>
      <c r="Q85" s="280"/>
      <c r="R85" s="282"/>
      <c r="S85" s="281"/>
      <c r="T85" s="287"/>
      <c r="U85" s="281"/>
      <c r="V85" s="281" t="s">
        <v>263</v>
      </c>
      <c r="W85" s="281"/>
      <c r="X85" s="281" t="s">
        <v>168</v>
      </c>
      <c r="Y85" s="281"/>
      <c r="Z85" s="281" t="s">
        <v>264</v>
      </c>
      <c r="AA85" s="281" t="s">
        <v>265</v>
      </c>
      <c r="AB85" s="281" t="s">
        <v>266</v>
      </c>
      <c r="AC85" s="281"/>
      <c r="AD85" s="281"/>
      <c r="AE85" s="281"/>
      <c r="AF85" s="281"/>
      <c r="AG85" s="281"/>
      <c r="AH85" s="281"/>
      <c r="AI85" s="281"/>
      <c r="AJ85" s="281"/>
      <c r="AK85" s="281"/>
      <c r="AL85" s="281"/>
      <c r="AM85" s="281"/>
      <c r="AN85" s="279"/>
      <c r="AO85" s="281"/>
      <c r="AP85" s="281"/>
      <c r="AQ85" s="281"/>
      <c r="AR85" s="281"/>
      <c r="AS85" s="280"/>
      <c r="AT85" s="280"/>
      <c r="AU85" s="281" t="s">
        <v>267</v>
      </c>
      <c r="AV85" s="281" t="s">
        <v>45</v>
      </c>
      <c r="AW85" s="281"/>
      <c r="AX85" s="281"/>
      <c r="AY85" s="281"/>
      <c r="AZ85" s="281"/>
      <c r="BA85" s="281"/>
      <c r="BB85" s="274"/>
    </row>
    <row r="86" spans="1:54">
      <c r="B86" s="273" t="s">
        <v>2324</v>
      </c>
      <c r="C86" s="274" t="s">
        <v>2332</v>
      </c>
      <c r="D86" s="275" t="s">
        <v>2146</v>
      </c>
      <c r="E86" s="276"/>
      <c r="F86" s="277"/>
      <c r="G86" s="277"/>
      <c r="H86" s="278">
        <v>40</v>
      </c>
      <c r="I86" s="275" t="str">
        <f t="shared" si="45"/>
        <v>120XLPE/As-240</v>
      </c>
      <c r="J86" s="279" t="str">
        <f t="shared" si="46"/>
        <v>40ACSR-50/8</v>
      </c>
      <c r="K86" s="279"/>
      <c r="L86" s="283" t="s">
        <v>1662</v>
      </c>
      <c r="M86" s="283" t="s">
        <v>261</v>
      </c>
      <c r="N86" s="280" t="s">
        <v>2448</v>
      </c>
      <c r="O86" s="280" t="s">
        <v>262</v>
      </c>
      <c r="P86" s="280" t="s">
        <v>1981</v>
      </c>
      <c r="Q86" s="280"/>
      <c r="R86" s="282"/>
      <c r="S86" s="281"/>
      <c r="T86" s="287"/>
      <c r="U86" s="281" t="s">
        <v>3</v>
      </c>
      <c r="V86" s="281" t="s">
        <v>263</v>
      </c>
      <c r="W86" s="281"/>
      <c r="X86" s="281" t="s">
        <v>168</v>
      </c>
      <c r="Y86" s="281"/>
      <c r="Z86" s="281" t="s">
        <v>264</v>
      </c>
      <c r="AA86" s="281" t="s">
        <v>265</v>
      </c>
      <c r="AB86" s="281" t="s">
        <v>266</v>
      </c>
      <c r="AC86" s="281"/>
      <c r="AD86" s="281"/>
      <c r="AE86" s="281"/>
      <c r="AF86" s="281"/>
      <c r="AG86" s="281"/>
      <c r="AH86" s="281"/>
      <c r="AI86" s="281"/>
      <c r="AJ86" s="281"/>
      <c r="AK86" s="281"/>
      <c r="AL86" s="281"/>
      <c r="AM86" s="281"/>
      <c r="AN86" s="279"/>
      <c r="AO86" s="281"/>
      <c r="AP86" s="281"/>
      <c r="AQ86" s="281"/>
      <c r="AR86" s="281"/>
      <c r="AS86" s="280"/>
      <c r="AT86" s="280"/>
      <c r="AU86" s="281" t="s">
        <v>267</v>
      </c>
      <c r="AV86" s="281" t="s">
        <v>45</v>
      </c>
      <c r="AW86" s="281"/>
      <c r="AX86" s="281"/>
      <c r="AY86" s="281"/>
      <c r="AZ86" s="281"/>
      <c r="BA86" s="281"/>
      <c r="BB86" s="274"/>
    </row>
    <row r="87" spans="1:54">
      <c r="B87" s="273" t="s">
        <v>2529</v>
      </c>
      <c r="C87" s="274" t="s">
        <v>2332</v>
      </c>
      <c r="D87" s="275" t="s">
        <v>2146</v>
      </c>
      <c r="E87" s="276"/>
      <c r="F87" s="277"/>
      <c r="G87" s="277"/>
      <c r="H87" s="278">
        <v>40</v>
      </c>
      <c r="I87" s="275" t="str">
        <f t="shared" si="45"/>
        <v>120XLPE/As-240</v>
      </c>
      <c r="J87" s="279" t="str">
        <f t="shared" si="46"/>
        <v>40ACSR-50/8</v>
      </c>
      <c r="K87" s="279"/>
      <c r="L87" s="283" t="s">
        <v>1662</v>
      </c>
      <c r="M87" s="283" t="s">
        <v>261</v>
      </c>
      <c r="N87" s="280" t="s">
        <v>2448</v>
      </c>
      <c r="O87" s="280" t="s">
        <v>262</v>
      </c>
      <c r="P87" s="280" t="s">
        <v>1981</v>
      </c>
      <c r="Q87" s="280"/>
      <c r="R87" s="282"/>
      <c r="S87" s="281"/>
      <c r="T87" s="287"/>
      <c r="U87" s="281"/>
      <c r="V87" s="281" t="s">
        <v>263</v>
      </c>
      <c r="W87" s="281"/>
      <c r="X87" s="281" t="s">
        <v>168</v>
      </c>
      <c r="Y87" s="281"/>
      <c r="Z87" s="281" t="s">
        <v>264</v>
      </c>
      <c r="AA87" s="281" t="s">
        <v>265</v>
      </c>
      <c r="AB87" s="281" t="s">
        <v>266</v>
      </c>
      <c r="AC87" s="281"/>
      <c r="AD87" s="281"/>
      <c r="AE87" s="281"/>
      <c r="AF87" s="281"/>
      <c r="AG87" s="281"/>
      <c r="AH87" s="281"/>
      <c r="AI87" s="281"/>
      <c r="AJ87" s="281"/>
      <c r="AK87" s="281"/>
      <c r="AL87" s="281"/>
      <c r="AM87" s="281"/>
      <c r="AN87" s="279"/>
      <c r="AO87" s="281"/>
      <c r="AP87" s="281"/>
      <c r="AQ87" s="281"/>
      <c r="AR87" s="281"/>
      <c r="AS87" s="280"/>
      <c r="AT87" s="280"/>
      <c r="AU87" s="281" t="s">
        <v>267</v>
      </c>
      <c r="AV87" s="281" t="s">
        <v>45</v>
      </c>
      <c r="AW87" s="281"/>
      <c r="AX87" s="281"/>
      <c r="AY87" s="281"/>
      <c r="AZ87" s="281"/>
      <c r="BA87" s="281"/>
      <c r="BB87" s="274"/>
    </row>
    <row r="88" spans="1:54">
      <c r="B88" s="273" t="s">
        <v>2530</v>
      </c>
      <c r="C88" s="274" t="s">
        <v>2329</v>
      </c>
      <c r="D88" s="275" t="s">
        <v>2146</v>
      </c>
      <c r="E88" s="276"/>
      <c r="F88" s="277"/>
      <c r="G88" s="277"/>
      <c r="H88" s="278">
        <v>40</v>
      </c>
      <c r="I88" s="275" t="str">
        <f t="shared" si="45"/>
        <v>120XLPE/As-240</v>
      </c>
      <c r="J88" s="279" t="str">
        <f t="shared" si="46"/>
        <v>40ACSR-50/8</v>
      </c>
      <c r="K88" s="279"/>
      <c r="L88" s="283" t="s">
        <v>1660</v>
      </c>
      <c r="M88" s="283" t="s">
        <v>122</v>
      </c>
      <c r="N88" s="280" t="s">
        <v>2452</v>
      </c>
      <c r="O88" s="280" t="s">
        <v>268</v>
      </c>
      <c r="P88" s="280" t="s">
        <v>1983</v>
      </c>
      <c r="Q88" s="280"/>
      <c r="R88" s="282"/>
      <c r="S88" s="281"/>
      <c r="T88" s="287"/>
      <c r="U88" s="281" t="s">
        <v>3</v>
      </c>
      <c r="V88" s="281" t="s">
        <v>263</v>
      </c>
      <c r="W88" s="281"/>
      <c r="X88" s="281" t="s">
        <v>168</v>
      </c>
      <c r="Y88" s="281" t="s">
        <v>166</v>
      </c>
      <c r="Z88" s="281"/>
      <c r="AA88" s="281" t="s">
        <v>257</v>
      </c>
      <c r="AB88" s="281" t="s">
        <v>269</v>
      </c>
      <c r="AC88" s="281"/>
      <c r="AD88" s="281"/>
      <c r="AE88" s="281"/>
      <c r="AF88" s="281"/>
      <c r="AG88" s="281"/>
      <c r="AH88" s="281"/>
      <c r="AI88" s="281"/>
      <c r="AJ88" s="281"/>
      <c r="AK88" s="281"/>
      <c r="AL88" s="281"/>
      <c r="AM88" s="281"/>
      <c r="AN88" s="279"/>
      <c r="AO88" s="281"/>
      <c r="AP88" s="281"/>
      <c r="AQ88" s="281"/>
      <c r="AR88" s="281"/>
      <c r="AS88" s="280"/>
      <c r="AT88" s="280"/>
      <c r="AU88" s="281" t="s">
        <v>267</v>
      </c>
      <c r="AV88" s="281" t="s">
        <v>45</v>
      </c>
      <c r="AW88" s="281"/>
      <c r="AX88" s="281"/>
      <c r="AY88" s="281"/>
      <c r="AZ88" s="281"/>
      <c r="BA88" s="281"/>
      <c r="BB88" s="274"/>
    </row>
    <row r="89" spans="1:54">
      <c r="B89" s="273" t="s">
        <v>2325</v>
      </c>
      <c r="C89" s="274" t="s">
        <v>2332</v>
      </c>
      <c r="D89" s="275" t="s">
        <v>2146</v>
      </c>
      <c r="E89" s="276"/>
      <c r="F89" s="277"/>
      <c r="G89" s="277"/>
      <c r="H89" s="278">
        <v>40</v>
      </c>
      <c r="I89" s="275" t="str">
        <f t="shared" si="45"/>
        <v>120XLPE/As-240</v>
      </c>
      <c r="J89" s="279" t="str">
        <f t="shared" si="46"/>
        <v>40ACSR-50/8</v>
      </c>
      <c r="K89" s="279"/>
      <c r="L89" s="283" t="s">
        <v>1662</v>
      </c>
      <c r="M89" s="283" t="s">
        <v>261</v>
      </c>
      <c r="N89" s="280" t="s">
        <v>2448</v>
      </c>
      <c r="O89" s="280" t="s">
        <v>262</v>
      </c>
      <c r="P89" s="280" t="s">
        <v>1981</v>
      </c>
      <c r="Q89" s="280"/>
      <c r="R89" s="282"/>
      <c r="S89" s="281"/>
      <c r="T89" s="287"/>
      <c r="U89" s="281"/>
      <c r="V89" s="281" t="s">
        <v>263</v>
      </c>
      <c r="W89" s="281"/>
      <c r="X89" s="281" t="s">
        <v>168</v>
      </c>
      <c r="Y89" s="281"/>
      <c r="Z89" s="281" t="s">
        <v>264</v>
      </c>
      <c r="AA89" s="281" t="s">
        <v>265</v>
      </c>
      <c r="AB89" s="281" t="s">
        <v>266</v>
      </c>
      <c r="AC89" s="281"/>
      <c r="AD89" s="281"/>
      <c r="AE89" s="281"/>
      <c r="AF89" s="281"/>
      <c r="AG89" s="281"/>
      <c r="AH89" s="281"/>
      <c r="AI89" s="281"/>
      <c r="AJ89" s="281"/>
      <c r="AK89" s="281"/>
      <c r="AL89" s="281"/>
      <c r="AM89" s="281"/>
      <c r="AN89" s="279"/>
      <c r="AO89" s="281"/>
      <c r="AP89" s="281"/>
      <c r="AQ89" s="281"/>
      <c r="AR89" s="281"/>
      <c r="AS89" s="280"/>
      <c r="AT89" s="280"/>
      <c r="AU89" s="281" t="s">
        <v>267</v>
      </c>
      <c r="AV89" s="281" t="s">
        <v>45</v>
      </c>
      <c r="AW89" s="281"/>
      <c r="AX89" s="281"/>
      <c r="AY89" s="281"/>
      <c r="AZ89" s="281"/>
      <c r="BA89" s="281"/>
      <c r="BB89" s="274"/>
    </row>
    <row r="90" spans="1:54">
      <c r="B90" s="273" t="s">
        <v>2326</v>
      </c>
      <c r="C90" s="274" t="s">
        <v>2332</v>
      </c>
      <c r="D90" s="275" t="s">
        <v>2146</v>
      </c>
      <c r="E90" s="276"/>
      <c r="F90" s="277"/>
      <c r="G90" s="277"/>
      <c r="H90" s="278">
        <v>40</v>
      </c>
      <c r="I90" s="275" t="str">
        <f t="shared" si="45"/>
        <v>120XLPE/As-240</v>
      </c>
      <c r="J90" s="279" t="str">
        <f t="shared" si="46"/>
        <v>40ACSR-50/8</v>
      </c>
      <c r="K90" s="279"/>
      <c r="L90" s="283" t="s">
        <v>1662</v>
      </c>
      <c r="M90" s="283" t="s">
        <v>261</v>
      </c>
      <c r="N90" s="280" t="s">
        <v>2448</v>
      </c>
      <c r="O90" s="280" t="s">
        <v>262</v>
      </c>
      <c r="P90" s="280" t="s">
        <v>1981</v>
      </c>
      <c r="Q90" s="280"/>
      <c r="R90" s="282"/>
      <c r="S90" s="281"/>
      <c r="T90" s="287"/>
      <c r="U90" s="281" t="s">
        <v>3</v>
      </c>
      <c r="V90" s="281" t="s">
        <v>263</v>
      </c>
      <c r="W90" s="281"/>
      <c r="X90" s="281" t="s">
        <v>168</v>
      </c>
      <c r="Y90" s="281"/>
      <c r="Z90" s="281" t="s">
        <v>264</v>
      </c>
      <c r="AA90" s="281" t="s">
        <v>265</v>
      </c>
      <c r="AB90" s="281" t="s">
        <v>266</v>
      </c>
      <c r="AC90" s="281"/>
      <c r="AD90" s="281"/>
      <c r="AE90" s="281"/>
      <c r="AF90" s="281"/>
      <c r="AG90" s="281"/>
      <c r="AH90" s="281"/>
      <c r="AI90" s="281"/>
      <c r="AJ90" s="281"/>
      <c r="AK90" s="281"/>
      <c r="AL90" s="281"/>
      <c r="AM90" s="281"/>
      <c r="AN90" s="279"/>
      <c r="AO90" s="281"/>
      <c r="AP90" s="281"/>
      <c r="AQ90" s="281"/>
      <c r="AR90" s="281"/>
      <c r="AS90" s="280"/>
      <c r="AT90" s="280"/>
      <c r="AU90" s="281" t="s">
        <v>267</v>
      </c>
      <c r="AV90" s="281" t="s">
        <v>45</v>
      </c>
      <c r="AW90" s="281"/>
      <c r="AX90" s="281"/>
      <c r="AY90" s="281"/>
      <c r="AZ90" s="281"/>
      <c r="BA90" s="281"/>
      <c r="BB90" s="274"/>
    </row>
    <row r="91" spans="1:54">
      <c r="B91" s="273" t="s">
        <v>2531</v>
      </c>
      <c r="C91" s="274" t="s">
        <v>2332</v>
      </c>
      <c r="D91" s="275" t="s">
        <v>2146</v>
      </c>
      <c r="E91" s="276"/>
      <c r="F91" s="277"/>
      <c r="G91" s="277"/>
      <c r="H91" s="278">
        <v>40</v>
      </c>
      <c r="I91" s="275" t="str">
        <f t="shared" si="45"/>
        <v>120XLPE/As-240</v>
      </c>
      <c r="J91" s="279" t="str">
        <f t="shared" si="46"/>
        <v>40ACSR-50/8</v>
      </c>
      <c r="K91" s="279"/>
      <c r="L91" s="283" t="s">
        <v>1662</v>
      </c>
      <c r="M91" s="283" t="s">
        <v>261</v>
      </c>
      <c r="N91" s="280" t="s">
        <v>2448</v>
      </c>
      <c r="O91" s="280" t="s">
        <v>262</v>
      </c>
      <c r="P91" s="280" t="s">
        <v>1981</v>
      </c>
      <c r="Q91" s="280"/>
      <c r="R91" s="282"/>
      <c r="S91" s="281"/>
      <c r="T91" s="287"/>
      <c r="U91" s="281"/>
      <c r="V91" s="281" t="s">
        <v>263</v>
      </c>
      <c r="W91" s="281"/>
      <c r="X91" s="281" t="s">
        <v>168</v>
      </c>
      <c r="Y91" s="281"/>
      <c r="Z91" s="281" t="s">
        <v>264</v>
      </c>
      <c r="AA91" s="281" t="s">
        <v>265</v>
      </c>
      <c r="AB91" s="281" t="s">
        <v>266</v>
      </c>
      <c r="AC91" s="281"/>
      <c r="AD91" s="281"/>
      <c r="AE91" s="281"/>
      <c r="AF91" s="281"/>
      <c r="AG91" s="281"/>
      <c r="AH91" s="281"/>
      <c r="AI91" s="281"/>
      <c r="AJ91" s="281"/>
      <c r="AK91" s="281"/>
      <c r="AL91" s="281"/>
      <c r="AM91" s="281"/>
      <c r="AN91" s="279"/>
      <c r="AO91" s="281"/>
      <c r="AP91" s="281"/>
      <c r="AQ91" s="281"/>
      <c r="AR91" s="281"/>
      <c r="AS91" s="280"/>
      <c r="AT91" s="280"/>
      <c r="AU91" s="281" t="s">
        <v>267</v>
      </c>
      <c r="AV91" s="281" t="s">
        <v>45</v>
      </c>
      <c r="AW91" s="281"/>
      <c r="AX91" s="281"/>
      <c r="AY91" s="281"/>
      <c r="AZ91" s="281"/>
      <c r="BA91" s="281"/>
      <c r="BB91" s="274"/>
    </row>
    <row r="92" spans="1:54">
      <c r="B92" s="273" t="s">
        <v>2532</v>
      </c>
      <c r="C92" s="274" t="s">
        <v>2329</v>
      </c>
      <c r="D92" s="275" t="s">
        <v>2146</v>
      </c>
      <c r="E92" s="276"/>
      <c r="F92" s="277"/>
      <c r="G92" s="277"/>
      <c r="H92" s="278">
        <v>40</v>
      </c>
      <c r="I92" s="275" t="str">
        <f t="shared" si="45"/>
        <v>120XLPE/As-240</v>
      </c>
      <c r="J92" s="279" t="str">
        <f t="shared" si="46"/>
        <v>40ACSR-50/8</v>
      </c>
      <c r="K92" s="279"/>
      <c r="L92" s="283" t="s">
        <v>1660</v>
      </c>
      <c r="M92" s="283" t="s">
        <v>122</v>
      </c>
      <c r="N92" s="280" t="s">
        <v>2452</v>
      </c>
      <c r="O92" s="280" t="s">
        <v>268</v>
      </c>
      <c r="P92" s="280" t="s">
        <v>1983</v>
      </c>
      <c r="Q92" s="280"/>
      <c r="R92" s="282"/>
      <c r="S92" s="281"/>
      <c r="T92" s="287"/>
      <c r="U92" s="281" t="s">
        <v>3</v>
      </c>
      <c r="V92" s="281" t="s">
        <v>263</v>
      </c>
      <c r="W92" s="281"/>
      <c r="X92" s="281" t="s">
        <v>168</v>
      </c>
      <c r="Y92" s="281" t="s">
        <v>166</v>
      </c>
      <c r="Z92" s="281"/>
      <c r="AA92" s="281" t="s">
        <v>257</v>
      </c>
      <c r="AB92" s="281" t="s">
        <v>269</v>
      </c>
      <c r="AC92" s="281"/>
      <c r="AD92" s="281"/>
      <c r="AE92" s="281"/>
      <c r="AF92" s="281"/>
      <c r="AG92" s="281"/>
      <c r="AH92" s="281"/>
      <c r="AI92" s="281"/>
      <c r="AJ92" s="281"/>
      <c r="AK92" s="281"/>
      <c r="AL92" s="281"/>
      <c r="AM92" s="281"/>
      <c r="AN92" s="279"/>
      <c r="AO92" s="281"/>
      <c r="AP92" s="281"/>
      <c r="AQ92" s="281"/>
      <c r="AR92" s="281"/>
      <c r="AS92" s="280"/>
      <c r="AT92" s="280"/>
      <c r="AU92" s="281" t="s">
        <v>267</v>
      </c>
      <c r="AV92" s="281" t="s">
        <v>45</v>
      </c>
      <c r="AW92" s="281"/>
      <c r="AX92" s="281"/>
      <c r="AY92" s="281"/>
      <c r="AZ92" s="281"/>
      <c r="BA92" s="281"/>
      <c r="BB92" s="274"/>
    </row>
    <row r="93" spans="1:54">
      <c r="B93" s="273" t="s">
        <v>2327</v>
      </c>
      <c r="C93" s="274" t="s">
        <v>2332</v>
      </c>
      <c r="D93" s="275" t="s">
        <v>2146</v>
      </c>
      <c r="E93" s="276"/>
      <c r="F93" s="277"/>
      <c r="G93" s="277"/>
      <c r="H93" s="278">
        <v>40</v>
      </c>
      <c r="I93" s="275" t="str">
        <f t="shared" si="45"/>
        <v>120XLPE/As-240</v>
      </c>
      <c r="J93" s="279" t="str">
        <f t="shared" si="46"/>
        <v>40ACSR-50/8</v>
      </c>
      <c r="K93" s="279"/>
      <c r="L93" s="283" t="s">
        <v>1662</v>
      </c>
      <c r="M93" s="283" t="s">
        <v>261</v>
      </c>
      <c r="N93" s="280" t="s">
        <v>2448</v>
      </c>
      <c r="O93" s="280" t="s">
        <v>262</v>
      </c>
      <c r="P93" s="280" t="s">
        <v>1981</v>
      </c>
      <c r="Q93" s="280"/>
      <c r="R93" s="282"/>
      <c r="S93" s="281"/>
      <c r="T93" s="287"/>
      <c r="U93" s="281"/>
      <c r="V93" s="281" t="s">
        <v>263</v>
      </c>
      <c r="W93" s="281"/>
      <c r="X93" s="281" t="s">
        <v>168</v>
      </c>
      <c r="Y93" s="281"/>
      <c r="Z93" s="281" t="s">
        <v>264</v>
      </c>
      <c r="AA93" s="281" t="s">
        <v>265</v>
      </c>
      <c r="AB93" s="281" t="s">
        <v>266</v>
      </c>
      <c r="AC93" s="281"/>
      <c r="AD93" s="281"/>
      <c r="AE93" s="281"/>
      <c r="AF93" s="281"/>
      <c r="AG93" s="281"/>
      <c r="AH93" s="281"/>
      <c r="AI93" s="281"/>
      <c r="AJ93" s="281"/>
      <c r="AK93" s="281"/>
      <c r="AL93" s="281"/>
      <c r="AM93" s="281"/>
      <c r="AN93" s="279"/>
      <c r="AO93" s="281"/>
      <c r="AP93" s="281"/>
      <c r="AQ93" s="281"/>
      <c r="AR93" s="281"/>
      <c r="AS93" s="280"/>
      <c r="AT93" s="280"/>
      <c r="AU93" s="281" t="s">
        <v>267</v>
      </c>
      <c r="AV93" s="281" t="s">
        <v>45</v>
      </c>
      <c r="AW93" s="281"/>
      <c r="AX93" s="281"/>
      <c r="AY93" s="281"/>
      <c r="AZ93" s="281"/>
      <c r="BA93" s="281"/>
      <c r="BB93" s="274"/>
    </row>
    <row r="94" spans="1:54">
      <c r="B94" s="273" t="s">
        <v>2328</v>
      </c>
      <c r="C94" s="274" t="s">
        <v>2332</v>
      </c>
      <c r="D94" s="275" t="s">
        <v>2146</v>
      </c>
      <c r="E94" s="276"/>
      <c r="F94" s="277"/>
      <c r="G94" s="277"/>
      <c r="H94" s="278">
        <v>40</v>
      </c>
      <c r="I94" s="275" t="str">
        <f t="shared" si="45"/>
        <v>120XLPE/As-240</v>
      </c>
      <c r="J94" s="279" t="str">
        <f t="shared" si="46"/>
        <v>40ACSR-50/8</v>
      </c>
      <c r="K94" s="279"/>
      <c r="L94" s="283" t="s">
        <v>1662</v>
      </c>
      <c r="M94" s="283" t="s">
        <v>261</v>
      </c>
      <c r="N94" s="280" t="s">
        <v>2448</v>
      </c>
      <c r="O94" s="280" t="s">
        <v>262</v>
      </c>
      <c r="P94" s="280" t="s">
        <v>1981</v>
      </c>
      <c r="Q94" s="280"/>
      <c r="R94" s="282"/>
      <c r="S94" s="281"/>
      <c r="T94" s="287"/>
      <c r="U94" s="281"/>
      <c r="V94" s="281" t="s">
        <v>263</v>
      </c>
      <c r="W94" s="281"/>
      <c r="X94" s="281" t="s">
        <v>168</v>
      </c>
      <c r="Y94" s="281"/>
      <c r="Z94" s="281" t="s">
        <v>264</v>
      </c>
      <c r="AA94" s="281" t="s">
        <v>265</v>
      </c>
      <c r="AB94" s="281" t="s">
        <v>266</v>
      </c>
      <c r="AC94" s="281"/>
      <c r="AD94" s="281"/>
      <c r="AE94" s="281"/>
      <c r="AF94" s="281"/>
      <c r="AG94" s="281"/>
      <c r="AH94" s="281"/>
      <c r="AI94" s="281"/>
      <c r="AJ94" s="281"/>
      <c r="AK94" s="281"/>
      <c r="AL94" s="281"/>
      <c r="AM94" s="281"/>
      <c r="AN94" s="279"/>
      <c r="AO94" s="281"/>
      <c r="AP94" s="281"/>
      <c r="AQ94" s="281"/>
      <c r="AR94" s="281"/>
      <c r="AS94" s="280"/>
      <c r="AT94" s="280"/>
      <c r="AU94" s="281" t="s">
        <v>267</v>
      </c>
      <c r="AV94" s="281" t="s">
        <v>45</v>
      </c>
      <c r="AW94" s="281"/>
      <c r="AX94" s="281"/>
      <c r="AY94" s="281"/>
      <c r="AZ94" s="281"/>
      <c r="BA94" s="281"/>
      <c r="BB94" s="274"/>
    </row>
    <row r="95" spans="1:54">
      <c r="B95" s="273" t="s">
        <v>2333</v>
      </c>
      <c r="C95" s="274" t="s">
        <v>2329</v>
      </c>
      <c r="D95" s="275" t="s">
        <v>2146</v>
      </c>
      <c r="E95" s="276"/>
      <c r="F95" s="277"/>
      <c r="G95" s="277"/>
      <c r="H95" s="278">
        <v>40</v>
      </c>
      <c r="I95" s="275" t="str">
        <f t="shared" si="45"/>
        <v>120XLPE/As-240</v>
      </c>
      <c r="J95" s="279" t="str">
        <f t="shared" si="46"/>
        <v>40ACSR-50/8</v>
      </c>
      <c r="K95" s="279"/>
      <c r="L95" s="283" t="s">
        <v>1662</v>
      </c>
      <c r="M95" s="283" t="s">
        <v>261</v>
      </c>
      <c r="N95" s="280" t="s">
        <v>2448</v>
      </c>
      <c r="O95" s="280" t="s">
        <v>262</v>
      </c>
      <c r="P95" s="280" t="s">
        <v>1981</v>
      </c>
      <c r="Q95" s="280"/>
      <c r="R95" s="282"/>
      <c r="S95" s="281"/>
      <c r="T95" s="287"/>
      <c r="U95" s="281" t="s">
        <v>3</v>
      </c>
      <c r="V95" s="281" t="s">
        <v>263</v>
      </c>
      <c r="W95" s="281"/>
      <c r="X95" s="281" t="s">
        <v>168</v>
      </c>
      <c r="Y95" s="281" t="s">
        <v>166</v>
      </c>
      <c r="Z95" s="281" t="s">
        <v>264</v>
      </c>
      <c r="AA95" s="281" t="s">
        <v>257</v>
      </c>
      <c r="AB95" s="281" t="s">
        <v>269</v>
      </c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79"/>
      <c r="AO95" s="281"/>
      <c r="AP95" s="281"/>
      <c r="AQ95" s="281"/>
      <c r="AR95" s="281"/>
      <c r="AS95" s="280"/>
      <c r="AT95" s="280"/>
      <c r="AU95" s="281" t="s">
        <v>267</v>
      </c>
      <c r="AV95" s="281" t="s">
        <v>45</v>
      </c>
      <c r="AW95" s="281"/>
      <c r="AX95" s="281"/>
      <c r="AY95" s="281"/>
      <c r="AZ95" s="281"/>
      <c r="BA95" s="281"/>
      <c r="BB95" s="274"/>
    </row>
    <row r="96" spans="1:54">
      <c r="B96" s="273" t="s">
        <v>1321</v>
      </c>
      <c r="C96" s="274" t="s">
        <v>2331</v>
      </c>
      <c r="D96" s="275" t="s">
        <v>2146</v>
      </c>
      <c r="E96" s="276"/>
      <c r="F96" s="277"/>
      <c r="G96" s="277"/>
      <c r="H96" s="278">
        <v>40</v>
      </c>
      <c r="I96" s="275" t="str">
        <f t="shared" ref="I96" si="47">IF(H96&gt;0,3*ROUND(H96,0)&amp;D96,"-")</f>
        <v>120XLPE/As-240</v>
      </c>
      <c r="J96" s="279" t="str">
        <f t="shared" ref="J96:J97" si="48">ROUND(H96,0)&amp;"ACSR-50/8"</f>
        <v>40ACSR-50/8</v>
      </c>
      <c r="K96" s="279"/>
      <c r="L96" s="283" t="s">
        <v>1660</v>
      </c>
      <c r="M96" s="283" t="s">
        <v>122</v>
      </c>
      <c r="N96" s="280" t="s">
        <v>2452</v>
      </c>
      <c r="O96" s="280" t="s">
        <v>268</v>
      </c>
      <c r="P96" s="280" t="s">
        <v>1983</v>
      </c>
      <c r="Q96" s="280"/>
      <c r="R96" s="282"/>
      <c r="S96" s="281"/>
      <c r="T96" s="287"/>
      <c r="U96" s="281"/>
      <c r="V96" s="281"/>
      <c r="W96" s="281"/>
      <c r="X96" s="281"/>
      <c r="Y96" s="281"/>
      <c r="Z96" s="281" t="s">
        <v>264</v>
      </c>
      <c r="AA96" s="281" t="s">
        <v>265</v>
      </c>
      <c r="AB96" s="281" t="s">
        <v>266</v>
      </c>
      <c r="AC96" s="281"/>
      <c r="AD96" s="281"/>
      <c r="AE96" s="281"/>
      <c r="AF96" s="281"/>
      <c r="AG96" s="281"/>
      <c r="AH96" s="281"/>
      <c r="AI96" s="281"/>
      <c r="AJ96" s="281"/>
      <c r="AK96" s="281"/>
      <c r="AL96" s="281"/>
      <c r="AM96" s="281"/>
      <c r="AN96" s="279"/>
      <c r="AO96" s="281"/>
      <c r="AP96" s="281"/>
      <c r="AQ96" s="281"/>
      <c r="AR96" s="281"/>
      <c r="AS96" s="280"/>
      <c r="AT96" s="280"/>
      <c r="AU96" s="281"/>
      <c r="AV96" s="281"/>
      <c r="AW96" s="281"/>
      <c r="AX96" s="281"/>
      <c r="AY96" s="281"/>
      <c r="AZ96" s="281"/>
      <c r="BA96" s="281"/>
      <c r="BB96" s="274"/>
    </row>
    <row r="97" spans="1:54">
      <c r="B97" s="273"/>
      <c r="C97" s="274"/>
      <c r="D97" s="275" t="s">
        <v>2146</v>
      </c>
      <c r="E97" s="276"/>
      <c r="F97" s="277"/>
      <c r="G97" s="277"/>
      <c r="H97" s="278">
        <v>41</v>
      </c>
      <c r="I97" s="275" t="s">
        <v>2374</v>
      </c>
      <c r="J97" s="279" t="str">
        <f t="shared" si="48"/>
        <v>41ACSR-50/8</v>
      </c>
      <c r="K97" s="279"/>
      <c r="L97" s="283"/>
      <c r="M97" s="280"/>
      <c r="N97" s="280"/>
      <c r="O97" s="280"/>
      <c r="P97" s="280"/>
      <c r="Q97" s="280"/>
      <c r="R97" s="282"/>
      <c r="S97" s="281"/>
      <c r="T97" s="287"/>
      <c r="U97" s="281"/>
      <c r="V97" s="281"/>
      <c r="W97" s="281"/>
      <c r="X97" s="281"/>
      <c r="Y97" s="281"/>
      <c r="Z97" s="281"/>
      <c r="AA97" s="281"/>
      <c r="AB97" s="281"/>
      <c r="AC97" s="281"/>
      <c r="AD97" s="281"/>
      <c r="AE97" s="281"/>
      <c r="AF97" s="281"/>
      <c r="AG97" s="281"/>
      <c r="AH97" s="281"/>
      <c r="AI97" s="281"/>
      <c r="AJ97" s="281"/>
      <c r="AK97" s="281"/>
      <c r="AL97" s="281"/>
      <c r="AM97" s="281"/>
      <c r="AN97" s="279"/>
      <c r="AO97" s="281"/>
      <c r="AP97" s="281"/>
      <c r="AQ97" s="281"/>
      <c r="AR97" s="281"/>
      <c r="AS97" s="280"/>
      <c r="AT97" s="280"/>
      <c r="AU97" s="281"/>
      <c r="AV97" s="281"/>
      <c r="AW97" s="281"/>
      <c r="AX97" s="281"/>
      <c r="AY97" s="281"/>
      <c r="AZ97" s="281"/>
      <c r="BA97" s="281"/>
      <c r="BB97" s="274"/>
    </row>
    <row r="98" spans="1:54" ht="26.4">
      <c r="A98" s="254" t="s">
        <v>22</v>
      </c>
      <c r="B98" s="273" t="s">
        <v>2348</v>
      </c>
      <c r="C98" s="289" t="s">
        <v>2321</v>
      </c>
      <c r="D98" s="275"/>
      <c r="E98" s="276"/>
      <c r="F98" s="277"/>
      <c r="G98" s="277"/>
      <c r="H98" s="290">
        <f>SUM(H99:H109)</f>
        <v>355</v>
      </c>
      <c r="I98" s="275"/>
      <c r="J98" s="279"/>
      <c r="K98" s="279"/>
      <c r="L98" s="283"/>
      <c r="M98" s="280"/>
      <c r="N98" s="280"/>
      <c r="O98" s="280"/>
      <c r="P98" s="280"/>
      <c r="Q98" s="280"/>
      <c r="R98" s="282"/>
      <c r="S98" s="281"/>
      <c r="T98" s="287"/>
      <c r="U98" s="281"/>
      <c r="V98" s="281"/>
      <c r="W98" s="281"/>
      <c r="X98" s="281"/>
      <c r="Y98" s="281"/>
      <c r="Z98" s="281"/>
      <c r="AA98" s="281"/>
      <c r="AB98" s="281"/>
      <c r="AC98" s="281"/>
      <c r="AD98" s="281"/>
      <c r="AE98" s="281"/>
      <c r="AF98" s="281"/>
      <c r="AG98" s="281"/>
      <c r="AH98" s="281"/>
      <c r="AI98" s="281"/>
      <c r="AJ98" s="281"/>
      <c r="AK98" s="281"/>
      <c r="AL98" s="281"/>
      <c r="AM98" s="281"/>
      <c r="AN98" s="279"/>
      <c r="AO98" s="281"/>
      <c r="AP98" s="281"/>
      <c r="AQ98" s="281"/>
      <c r="AR98" s="281"/>
      <c r="AS98" s="280"/>
      <c r="AT98" s="280"/>
      <c r="AU98" s="281"/>
      <c r="AV98" s="281"/>
      <c r="AW98" s="281"/>
      <c r="AX98" s="281"/>
      <c r="AY98" s="281"/>
      <c r="AZ98" s="281"/>
      <c r="BA98" s="281"/>
      <c r="BB98" s="274"/>
    </row>
    <row r="99" spans="1:54">
      <c r="B99" s="273" t="s">
        <v>2335</v>
      </c>
      <c r="C99" s="274" t="s">
        <v>2343</v>
      </c>
      <c r="D99" s="275" t="s">
        <v>2146</v>
      </c>
      <c r="E99" s="276"/>
      <c r="F99" s="277"/>
      <c r="G99" s="277"/>
      <c r="H99" s="278">
        <v>0</v>
      </c>
      <c r="I99" s="275" t="s">
        <v>2374</v>
      </c>
      <c r="J99" s="279"/>
      <c r="K99" s="279"/>
      <c r="L99" s="283"/>
      <c r="M99" s="280"/>
      <c r="N99" s="280" t="s">
        <v>117</v>
      </c>
      <c r="O99" s="280" t="s">
        <v>256</v>
      </c>
      <c r="P99" s="280" t="s">
        <v>1982</v>
      </c>
      <c r="Q99" s="280"/>
      <c r="R99" s="282" t="s">
        <v>2351</v>
      </c>
      <c r="S99" s="281"/>
      <c r="T99" s="287"/>
      <c r="U99" s="281"/>
      <c r="V99" s="281" t="s">
        <v>263</v>
      </c>
      <c r="W99" s="281"/>
      <c r="X99" s="281" t="s">
        <v>168</v>
      </c>
      <c r="Y99" s="281" t="s">
        <v>166</v>
      </c>
      <c r="Z99" s="281"/>
      <c r="AA99" s="281" t="s">
        <v>265</v>
      </c>
      <c r="AB99" s="281" t="s">
        <v>258</v>
      </c>
      <c r="AC99" s="281"/>
      <c r="AD99" s="281"/>
      <c r="AE99" s="281"/>
      <c r="AF99" s="281"/>
      <c r="AG99" s="281"/>
      <c r="AH99" s="281"/>
      <c r="AI99" s="281"/>
      <c r="AJ99" s="281"/>
      <c r="AK99" s="281"/>
      <c r="AL99" s="281"/>
      <c r="AM99" s="281"/>
      <c r="AN99" s="279"/>
      <c r="AO99" s="281"/>
      <c r="AP99" s="281"/>
      <c r="AQ99" s="281"/>
      <c r="AR99" s="281"/>
      <c r="AS99" s="280"/>
      <c r="AT99" s="280"/>
      <c r="AU99" s="281"/>
      <c r="AV99" s="281"/>
      <c r="AW99" s="281"/>
      <c r="AX99" s="281"/>
      <c r="AY99" s="281"/>
      <c r="AZ99" s="281"/>
      <c r="BA99" s="281"/>
      <c r="BB99" s="274"/>
    </row>
    <row r="100" spans="1:54">
      <c r="B100" s="273" t="s">
        <v>2336</v>
      </c>
      <c r="C100" s="274" t="s">
        <v>1524</v>
      </c>
      <c r="D100" s="275" t="s">
        <v>2146</v>
      </c>
      <c r="E100" s="277"/>
      <c r="F100" s="277"/>
      <c r="G100" s="277"/>
      <c r="H100" s="278">
        <v>35</v>
      </c>
      <c r="I100" s="275" t="str">
        <f t="shared" ref="I100:I103" si="49">IF(H100&gt;0,3*ROUND(H100,0)&amp;D100,"-")</f>
        <v>105XLPE/As-240</v>
      </c>
      <c r="J100" s="279" t="str">
        <f>ROUND(H100,0)&amp;"ACSR-50/8"</f>
        <v>35ACSR-50/8</v>
      </c>
      <c r="K100" s="279"/>
      <c r="L100" s="283" t="s">
        <v>1660</v>
      </c>
      <c r="M100" s="283" t="s">
        <v>122</v>
      </c>
      <c r="N100" s="280" t="s">
        <v>2452</v>
      </c>
      <c r="O100" s="280" t="s">
        <v>268</v>
      </c>
      <c r="P100" s="280" t="s">
        <v>1983</v>
      </c>
      <c r="Q100" s="280"/>
      <c r="R100" s="282"/>
      <c r="S100" s="281"/>
      <c r="T100" s="287"/>
      <c r="U100" s="281" t="s">
        <v>3</v>
      </c>
      <c r="V100" s="281" t="s">
        <v>263</v>
      </c>
      <c r="W100" s="281"/>
      <c r="X100" s="281" t="s">
        <v>168</v>
      </c>
      <c r="Y100" s="281" t="s">
        <v>166</v>
      </c>
      <c r="Z100" s="281"/>
      <c r="AA100" s="281" t="s">
        <v>257</v>
      </c>
      <c r="AB100" s="281" t="s">
        <v>269</v>
      </c>
      <c r="AC100" s="281"/>
      <c r="AD100" s="281"/>
      <c r="AE100" s="281"/>
      <c r="AF100" s="281"/>
      <c r="AG100" s="281"/>
      <c r="AH100" s="281"/>
      <c r="AI100" s="281"/>
      <c r="AJ100" s="281"/>
      <c r="AK100" s="281"/>
      <c r="AL100" s="281"/>
      <c r="AM100" s="281"/>
      <c r="AN100" s="279"/>
      <c r="AO100" s="281"/>
      <c r="AP100" s="281"/>
      <c r="AQ100" s="281"/>
      <c r="AR100" s="281"/>
      <c r="AS100" s="280"/>
      <c r="AT100" s="280"/>
      <c r="AU100" s="281" t="s">
        <v>267</v>
      </c>
      <c r="AV100" s="281" t="s">
        <v>45</v>
      </c>
      <c r="AW100" s="281"/>
      <c r="AX100" s="281"/>
      <c r="AY100" s="281"/>
      <c r="AZ100" s="281"/>
      <c r="BA100" s="281"/>
      <c r="BB100" s="274"/>
    </row>
    <row r="101" spans="1:54">
      <c r="B101" s="273" t="s">
        <v>2337</v>
      </c>
      <c r="C101" s="274" t="s">
        <v>2332</v>
      </c>
      <c r="D101" s="275" t="s">
        <v>2146</v>
      </c>
      <c r="E101" s="276"/>
      <c r="F101" s="277"/>
      <c r="G101" s="277"/>
      <c r="H101" s="278">
        <v>40</v>
      </c>
      <c r="I101" s="275" t="str">
        <f t="shared" si="49"/>
        <v>120XLPE/As-240</v>
      </c>
      <c r="J101" s="279" t="str">
        <f t="shared" ref="J101:J103" si="50">ROUND(H101,0)&amp;"ACSR-50/8"</f>
        <v>40ACSR-50/8</v>
      </c>
      <c r="K101" s="279"/>
      <c r="L101" s="283" t="s">
        <v>1662</v>
      </c>
      <c r="M101" s="283" t="s">
        <v>261</v>
      </c>
      <c r="N101" s="280" t="s">
        <v>2448</v>
      </c>
      <c r="O101" s="280" t="s">
        <v>262</v>
      </c>
      <c r="P101" s="280" t="s">
        <v>1981</v>
      </c>
      <c r="Q101" s="280"/>
      <c r="R101" s="282"/>
      <c r="S101" s="281"/>
      <c r="T101" s="287"/>
      <c r="U101" s="281"/>
      <c r="V101" s="281" t="s">
        <v>263</v>
      </c>
      <c r="W101" s="281"/>
      <c r="X101" s="281" t="s">
        <v>168</v>
      </c>
      <c r="Y101" s="281"/>
      <c r="Z101" s="281" t="s">
        <v>264</v>
      </c>
      <c r="AA101" s="281" t="s">
        <v>265</v>
      </c>
      <c r="AB101" s="281" t="s">
        <v>266</v>
      </c>
      <c r="AC101" s="281"/>
      <c r="AD101" s="281"/>
      <c r="AE101" s="281"/>
      <c r="AF101" s="281"/>
      <c r="AG101" s="281"/>
      <c r="AH101" s="281"/>
      <c r="AI101" s="281"/>
      <c r="AJ101" s="281"/>
      <c r="AK101" s="281"/>
      <c r="AL101" s="281"/>
      <c r="AM101" s="281"/>
      <c r="AN101" s="279"/>
      <c r="AO101" s="281"/>
      <c r="AP101" s="281"/>
      <c r="AQ101" s="281"/>
      <c r="AR101" s="281"/>
      <c r="AS101" s="280"/>
      <c r="AT101" s="280"/>
      <c r="AU101" s="281" t="s">
        <v>267</v>
      </c>
      <c r="AV101" s="281" t="s">
        <v>45</v>
      </c>
      <c r="AW101" s="281"/>
      <c r="AX101" s="281"/>
      <c r="AY101" s="281"/>
      <c r="AZ101" s="281"/>
      <c r="BA101" s="281"/>
      <c r="BB101" s="274"/>
    </row>
    <row r="102" spans="1:54">
      <c r="B102" s="273" t="s">
        <v>2338</v>
      </c>
      <c r="C102" s="274" t="s">
        <v>2332</v>
      </c>
      <c r="D102" s="275" t="s">
        <v>2146</v>
      </c>
      <c r="E102" s="276"/>
      <c r="F102" s="277"/>
      <c r="G102" s="277"/>
      <c r="H102" s="278">
        <v>40</v>
      </c>
      <c r="I102" s="275" t="str">
        <f t="shared" si="49"/>
        <v>120XLPE/As-240</v>
      </c>
      <c r="J102" s="279" t="str">
        <f t="shared" si="50"/>
        <v>40ACSR-50/8</v>
      </c>
      <c r="K102" s="279"/>
      <c r="L102" s="283" t="s">
        <v>1662</v>
      </c>
      <c r="M102" s="283" t="s">
        <v>261</v>
      </c>
      <c r="N102" s="280" t="s">
        <v>2448</v>
      </c>
      <c r="O102" s="280" t="s">
        <v>262</v>
      </c>
      <c r="P102" s="280" t="s">
        <v>1981</v>
      </c>
      <c r="Q102" s="280"/>
      <c r="R102" s="282"/>
      <c r="S102" s="281"/>
      <c r="T102" s="287"/>
      <c r="U102" s="281"/>
      <c r="V102" s="281" t="s">
        <v>263</v>
      </c>
      <c r="W102" s="281"/>
      <c r="X102" s="281" t="s">
        <v>168</v>
      </c>
      <c r="Y102" s="281"/>
      <c r="Z102" s="281" t="s">
        <v>264</v>
      </c>
      <c r="AA102" s="281" t="s">
        <v>265</v>
      </c>
      <c r="AB102" s="281" t="s">
        <v>266</v>
      </c>
      <c r="AC102" s="281"/>
      <c r="AD102" s="281"/>
      <c r="AE102" s="281"/>
      <c r="AF102" s="281"/>
      <c r="AG102" s="281"/>
      <c r="AH102" s="281"/>
      <c r="AI102" s="281"/>
      <c r="AJ102" s="281"/>
      <c r="AK102" s="281"/>
      <c r="AL102" s="281"/>
      <c r="AM102" s="281"/>
      <c r="AN102" s="279"/>
      <c r="AO102" s="281"/>
      <c r="AP102" s="281"/>
      <c r="AQ102" s="281"/>
      <c r="AR102" s="281"/>
      <c r="AS102" s="280"/>
      <c r="AT102" s="280"/>
      <c r="AU102" s="281" t="s">
        <v>267</v>
      </c>
      <c r="AV102" s="281" t="s">
        <v>45</v>
      </c>
      <c r="AW102" s="281"/>
      <c r="AX102" s="281"/>
      <c r="AY102" s="281"/>
      <c r="AZ102" s="281"/>
      <c r="BA102" s="281"/>
      <c r="BB102" s="274"/>
    </row>
    <row r="103" spans="1:54">
      <c r="B103" s="273" t="s">
        <v>2339</v>
      </c>
      <c r="C103" s="274" t="s">
        <v>2332</v>
      </c>
      <c r="D103" s="275" t="s">
        <v>2146</v>
      </c>
      <c r="E103" s="276"/>
      <c r="F103" s="277"/>
      <c r="G103" s="277"/>
      <c r="H103" s="278">
        <v>40</v>
      </c>
      <c r="I103" s="275" t="str">
        <f t="shared" si="49"/>
        <v>120XLPE/As-240</v>
      </c>
      <c r="J103" s="279" t="str">
        <f t="shared" si="50"/>
        <v>40ACSR-50/8</v>
      </c>
      <c r="K103" s="279"/>
      <c r="L103" s="283" t="s">
        <v>1662</v>
      </c>
      <c r="M103" s="283" t="s">
        <v>261</v>
      </c>
      <c r="N103" s="280" t="s">
        <v>2448</v>
      </c>
      <c r="O103" s="280" t="s">
        <v>262</v>
      </c>
      <c r="P103" s="280" t="s">
        <v>1981</v>
      </c>
      <c r="Q103" s="280"/>
      <c r="R103" s="282"/>
      <c r="S103" s="281"/>
      <c r="T103" s="287"/>
      <c r="U103" s="281"/>
      <c r="V103" s="281" t="s">
        <v>263</v>
      </c>
      <c r="W103" s="281"/>
      <c r="X103" s="281" t="s">
        <v>168</v>
      </c>
      <c r="Y103" s="281"/>
      <c r="Z103" s="281" t="s">
        <v>264</v>
      </c>
      <c r="AA103" s="281" t="s">
        <v>265</v>
      </c>
      <c r="AB103" s="281" t="s">
        <v>266</v>
      </c>
      <c r="AC103" s="281"/>
      <c r="AD103" s="281"/>
      <c r="AE103" s="281"/>
      <c r="AF103" s="281"/>
      <c r="AG103" s="281"/>
      <c r="AH103" s="281"/>
      <c r="AI103" s="281"/>
      <c r="AJ103" s="281"/>
      <c r="AK103" s="281"/>
      <c r="AL103" s="281"/>
      <c r="AM103" s="281"/>
      <c r="AN103" s="279"/>
      <c r="AO103" s="281"/>
      <c r="AP103" s="281"/>
      <c r="AQ103" s="281"/>
      <c r="AR103" s="281"/>
      <c r="AS103" s="280"/>
      <c r="AT103" s="280"/>
      <c r="AU103" s="281" t="s">
        <v>267</v>
      </c>
      <c r="AV103" s="281" t="s">
        <v>45</v>
      </c>
      <c r="AW103" s="281"/>
      <c r="AX103" s="281"/>
      <c r="AY103" s="281"/>
      <c r="AZ103" s="281"/>
      <c r="BA103" s="281"/>
      <c r="BB103" s="274"/>
    </row>
    <row r="104" spans="1:54">
      <c r="B104" s="273" t="s">
        <v>2340</v>
      </c>
      <c r="C104" s="274" t="s">
        <v>1524</v>
      </c>
      <c r="D104" s="275" t="s">
        <v>2146</v>
      </c>
      <c r="E104" s="277"/>
      <c r="F104" s="277"/>
      <c r="G104" s="277"/>
      <c r="H104" s="278">
        <v>40</v>
      </c>
      <c r="I104" s="275" t="str">
        <f t="shared" ref="I104:I106" si="51">IF(H104&gt;0,3*ROUND(H104,0)&amp;D104,"-")</f>
        <v>120XLPE/As-240</v>
      </c>
      <c r="J104" s="279" t="str">
        <f>ROUND(H104,0)&amp;"ACSR-50/8"</f>
        <v>40ACSR-50/8</v>
      </c>
      <c r="K104" s="279"/>
      <c r="L104" s="283" t="s">
        <v>1660</v>
      </c>
      <c r="M104" s="283" t="s">
        <v>122</v>
      </c>
      <c r="N104" s="280" t="s">
        <v>2452</v>
      </c>
      <c r="O104" s="280" t="s">
        <v>268</v>
      </c>
      <c r="P104" s="280" t="s">
        <v>1983</v>
      </c>
      <c r="Q104" s="280"/>
      <c r="R104" s="282"/>
      <c r="S104" s="281"/>
      <c r="T104" s="287"/>
      <c r="U104" s="281" t="s">
        <v>3</v>
      </c>
      <c r="V104" s="281" t="s">
        <v>263</v>
      </c>
      <c r="W104" s="281"/>
      <c r="X104" s="281" t="s">
        <v>168</v>
      </c>
      <c r="Y104" s="281" t="s">
        <v>166</v>
      </c>
      <c r="Z104" s="281"/>
      <c r="AA104" s="281" t="s">
        <v>257</v>
      </c>
      <c r="AB104" s="281" t="s">
        <v>269</v>
      </c>
      <c r="AC104" s="281"/>
      <c r="AD104" s="281"/>
      <c r="AE104" s="281"/>
      <c r="AF104" s="281"/>
      <c r="AG104" s="281"/>
      <c r="AH104" s="281"/>
      <c r="AI104" s="281"/>
      <c r="AJ104" s="281"/>
      <c r="AK104" s="281"/>
      <c r="AL104" s="281"/>
      <c r="AM104" s="281"/>
      <c r="AN104" s="279"/>
      <c r="AO104" s="281"/>
      <c r="AP104" s="281"/>
      <c r="AQ104" s="281"/>
      <c r="AR104" s="281"/>
      <c r="AS104" s="280"/>
      <c r="AT104" s="280"/>
      <c r="AU104" s="281" t="s">
        <v>267</v>
      </c>
      <c r="AV104" s="281" t="s">
        <v>45</v>
      </c>
      <c r="AW104" s="281"/>
      <c r="AX104" s="281"/>
      <c r="AY104" s="281"/>
      <c r="AZ104" s="281"/>
      <c r="BA104" s="281"/>
      <c r="BB104" s="274"/>
    </row>
    <row r="105" spans="1:54">
      <c r="B105" s="273" t="s">
        <v>2346</v>
      </c>
      <c r="C105" s="274" t="s">
        <v>2332</v>
      </c>
      <c r="D105" s="275" t="s">
        <v>2146</v>
      </c>
      <c r="E105" s="276"/>
      <c r="F105" s="277"/>
      <c r="G105" s="277"/>
      <c r="H105" s="278">
        <v>40</v>
      </c>
      <c r="I105" s="275" t="str">
        <f t="shared" si="51"/>
        <v>120XLPE/As-240</v>
      </c>
      <c r="J105" s="279" t="str">
        <f t="shared" ref="J105:J106" si="52">ROUND(H105,0)&amp;"ACSR-50/8"</f>
        <v>40ACSR-50/8</v>
      </c>
      <c r="K105" s="279"/>
      <c r="L105" s="283" t="s">
        <v>1662</v>
      </c>
      <c r="M105" s="283" t="s">
        <v>261</v>
      </c>
      <c r="N105" s="280" t="s">
        <v>2448</v>
      </c>
      <c r="O105" s="280" t="s">
        <v>262</v>
      </c>
      <c r="P105" s="280" t="s">
        <v>1981</v>
      </c>
      <c r="Q105" s="280"/>
      <c r="R105" s="282"/>
      <c r="S105" s="281"/>
      <c r="T105" s="287"/>
      <c r="U105" s="281"/>
      <c r="V105" s="281" t="s">
        <v>263</v>
      </c>
      <c r="W105" s="281"/>
      <c r="X105" s="281" t="s">
        <v>168</v>
      </c>
      <c r="Y105" s="281"/>
      <c r="Z105" s="281" t="s">
        <v>264</v>
      </c>
      <c r="AA105" s="281" t="s">
        <v>265</v>
      </c>
      <c r="AB105" s="281" t="s">
        <v>266</v>
      </c>
      <c r="AC105" s="281"/>
      <c r="AD105" s="281"/>
      <c r="AE105" s="281"/>
      <c r="AF105" s="281"/>
      <c r="AG105" s="281"/>
      <c r="AH105" s="281"/>
      <c r="AI105" s="281"/>
      <c r="AJ105" s="281"/>
      <c r="AK105" s="281"/>
      <c r="AL105" s="281"/>
      <c r="AM105" s="281"/>
      <c r="AN105" s="279"/>
      <c r="AO105" s="281"/>
      <c r="AP105" s="281"/>
      <c r="AQ105" s="281"/>
      <c r="AR105" s="281"/>
      <c r="AS105" s="280"/>
      <c r="AT105" s="280"/>
      <c r="AU105" s="281" t="s">
        <v>267</v>
      </c>
      <c r="AV105" s="281" t="s">
        <v>45</v>
      </c>
      <c r="AW105" s="281"/>
      <c r="AX105" s="281"/>
      <c r="AY105" s="281"/>
      <c r="AZ105" s="281"/>
      <c r="BA105" s="281"/>
      <c r="BB105" s="274"/>
    </row>
    <row r="106" spans="1:54">
      <c r="B106" s="273" t="s">
        <v>2347</v>
      </c>
      <c r="C106" s="274" t="s">
        <v>2332</v>
      </c>
      <c r="D106" s="275" t="s">
        <v>2146</v>
      </c>
      <c r="E106" s="276"/>
      <c r="F106" s="277"/>
      <c r="G106" s="277"/>
      <c r="H106" s="278">
        <v>40</v>
      </c>
      <c r="I106" s="275" t="str">
        <f t="shared" si="51"/>
        <v>120XLPE/As-240</v>
      </c>
      <c r="J106" s="279" t="str">
        <f t="shared" si="52"/>
        <v>40ACSR-50/8</v>
      </c>
      <c r="K106" s="279"/>
      <c r="L106" s="283" t="s">
        <v>1662</v>
      </c>
      <c r="M106" s="283" t="s">
        <v>261</v>
      </c>
      <c r="N106" s="280" t="s">
        <v>2448</v>
      </c>
      <c r="O106" s="280" t="s">
        <v>262</v>
      </c>
      <c r="P106" s="280" t="s">
        <v>1981</v>
      </c>
      <c r="Q106" s="280"/>
      <c r="R106" s="282"/>
      <c r="S106" s="281"/>
      <c r="T106" s="287"/>
      <c r="U106" s="281"/>
      <c r="V106" s="281" t="s">
        <v>263</v>
      </c>
      <c r="W106" s="281"/>
      <c r="X106" s="281" t="s">
        <v>168</v>
      </c>
      <c r="Y106" s="281"/>
      <c r="Z106" s="281" t="s">
        <v>264</v>
      </c>
      <c r="AA106" s="281" t="s">
        <v>265</v>
      </c>
      <c r="AB106" s="281" t="s">
        <v>266</v>
      </c>
      <c r="AC106" s="281"/>
      <c r="AD106" s="281"/>
      <c r="AE106" s="281"/>
      <c r="AF106" s="281"/>
      <c r="AG106" s="281"/>
      <c r="AH106" s="281"/>
      <c r="AI106" s="281"/>
      <c r="AJ106" s="281"/>
      <c r="AK106" s="281"/>
      <c r="AL106" s="281"/>
      <c r="AM106" s="281"/>
      <c r="AN106" s="279"/>
      <c r="AO106" s="281"/>
      <c r="AP106" s="281"/>
      <c r="AQ106" s="281"/>
      <c r="AR106" s="281"/>
      <c r="AS106" s="280"/>
      <c r="AT106" s="280"/>
      <c r="AU106" s="281" t="s">
        <v>267</v>
      </c>
      <c r="AV106" s="281" t="s">
        <v>45</v>
      </c>
      <c r="AW106" s="281"/>
      <c r="AX106" s="281"/>
      <c r="AY106" s="281"/>
      <c r="AZ106" s="281"/>
      <c r="BA106" s="281"/>
      <c r="BB106" s="274"/>
    </row>
    <row r="107" spans="1:54">
      <c r="B107" s="273" t="s">
        <v>2341</v>
      </c>
      <c r="C107" s="274" t="s">
        <v>1524</v>
      </c>
      <c r="D107" s="275" t="s">
        <v>2146</v>
      </c>
      <c r="E107" s="277"/>
      <c r="F107" s="277"/>
      <c r="G107" s="277"/>
      <c r="H107" s="278">
        <v>40</v>
      </c>
      <c r="I107" s="275" t="str">
        <f t="shared" ref="I107:I108" si="53">IF(H107&gt;0,3*ROUND(H107,0)&amp;D107,"-")</f>
        <v>120XLPE/As-240</v>
      </c>
      <c r="J107" s="279" t="str">
        <f>ROUND(H107,0)&amp;"ACSR-50/8"</f>
        <v>40ACSR-50/8</v>
      </c>
      <c r="K107" s="279"/>
      <c r="L107" s="283" t="s">
        <v>1660</v>
      </c>
      <c r="M107" s="283" t="s">
        <v>122</v>
      </c>
      <c r="N107" s="280" t="s">
        <v>2452</v>
      </c>
      <c r="O107" s="280" t="s">
        <v>268</v>
      </c>
      <c r="P107" s="280" t="s">
        <v>1983</v>
      </c>
      <c r="Q107" s="280"/>
      <c r="R107" s="282"/>
      <c r="S107" s="281"/>
      <c r="T107" s="287"/>
      <c r="U107" s="281" t="s">
        <v>3</v>
      </c>
      <c r="V107" s="281" t="s">
        <v>263</v>
      </c>
      <c r="W107" s="281"/>
      <c r="X107" s="281" t="s">
        <v>168</v>
      </c>
      <c r="Y107" s="281" t="s">
        <v>166</v>
      </c>
      <c r="Z107" s="281"/>
      <c r="AA107" s="281" t="s">
        <v>257</v>
      </c>
      <c r="AB107" s="281" t="s">
        <v>269</v>
      </c>
      <c r="AC107" s="281"/>
      <c r="AD107" s="281"/>
      <c r="AE107" s="281"/>
      <c r="AF107" s="281"/>
      <c r="AG107" s="281"/>
      <c r="AH107" s="281"/>
      <c r="AI107" s="281"/>
      <c r="AJ107" s="281"/>
      <c r="AK107" s="281"/>
      <c r="AL107" s="281"/>
      <c r="AM107" s="281"/>
      <c r="AN107" s="279"/>
      <c r="AO107" s="281"/>
      <c r="AP107" s="281"/>
      <c r="AQ107" s="281"/>
      <c r="AR107" s="281"/>
      <c r="AS107" s="280"/>
      <c r="AT107" s="280"/>
      <c r="AU107" s="281" t="s">
        <v>267</v>
      </c>
      <c r="AV107" s="281" t="s">
        <v>45</v>
      </c>
      <c r="AW107" s="281"/>
      <c r="AX107" s="281"/>
      <c r="AY107" s="281"/>
      <c r="AZ107" s="281"/>
      <c r="BA107" s="281"/>
      <c r="BB107" s="274"/>
    </row>
    <row r="108" spans="1:54">
      <c r="B108" s="273" t="s">
        <v>2342</v>
      </c>
      <c r="C108" s="274" t="s">
        <v>2345</v>
      </c>
      <c r="D108" s="275" t="s">
        <v>2146</v>
      </c>
      <c r="E108" s="276"/>
      <c r="F108" s="277"/>
      <c r="G108" s="277"/>
      <c r="H108" s="278">
        <v>40</v>
      </c>
      <c r="I108" s="275" t="str">
        <f t="shared" si="53"/>
        <v>120XLPE/As-240</v>
      </c>
      <c r="J108" s="279" t="str">
        <f>ROUND(H108,0)&amp;"ACSR-50/8"</f>
        <v>40ACSR-50/8</v>
      </c>
      <c r="K108" s="279" t="str">
        <f t="shared" ref="K108" si="54">IF(S108&gt;0,1.6*3&amp;D108,"")</f>
        <v/>
      </c>
      <c r="L108" s="283"/>
      <c r="M108" s="283"/>
      <c r="N108" s="280" t="s">
        <v>117</v>
      </c>
      <c r="O108" s="280" t="s">
        <v>256</v>
      </c>
      <c r="P108" s="280" t="s">
        <v>1982</v>
      </c>
      <c r="Q108" s="280"/>
      <c r="R108" s="282" t="s">
        <v>2351</v>
      </c>
      <c r="S108" s="281"/>
      <c r="T108" s="287"/>
      <c r="U108" s="281"/>
      <c r="V108" s="281" t="s">
        <v>263</v>
      </c>
      <c r="W108" s="281"/>
      <c r="X108" s="281" t="s">
        <v>168</v>
      </c>
      <c r="Y108" s="281" t="s">
        <v>166</v>
      </c>
      <c r="Z108" s="281"/>
      <c r="AA108" s="281" t="s">
        <v>265</v>
      </c>
      <c r="AB108" s="281" t="s">
        <v>258</v>
      </c>
      <c r="AC108" s="281"/>
      <c r="AD108" s="281"/>
      <c r="AE108" s="281"/>
      <c r="AF108" s="281"/>
      <c r="AG108" s="281"/>
      <c r="AH108" s="281"/>
      <c r="AI108" s="281"/>
      <c r="AJ108" s="281"/>
      <c r="AK108" s="281"/>
      <c r="AL108" s="281"/>
      <c r="AM108" s="281"/>
      <c r="AN108" s="279"/>
      <c r="AO108" s="281"/>
      <c r="AP108" s="281"/>
      <c r="AQ108" s="281"/>
      <c r="AR108" s="281"/>
      <c r="AS108" s="280"/>
      <c r="AT108" s="280"/>
      <c r="AU108" s="281"/>
      <c r="AV108" s="281"/>
      <c r="AW108" s="281"/>
      <c r="AX108" s="281"/>
      <c r="AY108" s="281"/>
      <c r="AZ108" s="281"/>
      <c r="BA108" s="281"/>
      <c r="BB108" s="274"/>
    </row>
    <row r="109" spans="1:54">
      <c r="B109" s="273"/>
      <c r="C109" s="274"/>
      <c r="D109" s="275" t="s">
        <v>2146</v>
      </c>
      <c r="E109" s="276"/>
      <c r="F109" s="277"/>
      <c r="G109" s="277"/>
      <c r="H109" s="278">
        <v>0</v>
      </c>
      <c r="I109" s="275" t="s">
        <v>2374</v>
      </c>
      <c r="J109" s="279"/>
      <c r="K109" s="279"/>
      <c r="L109" s="283"/>
      <c r="M109" s="283"/>
      <c r="N109" s="280"/>
      <c r="O109" s="280"/>
      <c r="P109" s="280"/>
      <c r="Q109" s="280"/>
      <c r="R109" s="282"/>
      <c r="S109" s="281"/>
      <c r="T109" s="287"/>
      <c r="U109" s="281"/>
      <c r="V109" s="281"/>
      <c r="W109" s="281"/>
      <c r="X109" s="281"/>
      <c r="Y109" s="281"/>
      <c r="Z109" s="281"/>
      <c r="AA109" s="281"/>
      <c r="AB109" s="281"/>
      <c r="AC109" s="281"/>
      <c r="AD109" s="281"/>
      <c r="AE109" s="281"/>
      <c r="AF109" s="281"/>
      <c r="AG109" s="281"/>
      <c r="AH109" s="281"/>
      <c r="AI109" s="281"/>
      <c r="AJ109" s="281"/>
      <c r="AK109" s="281"/>
      <c r="AL109" s="281"/>
      <c r="AM109" s="281"/>
      <c r="AN109" s="279"/>
      <c r="AO109" s="281"/>
      <c r="AP109" s="281"/>
      <c r="AQ109" s="281"/>
      <c r="AR109" s="281"/>
      <c r="AS109" s="280"/>
      <c r="AT109" s="280"/>
      <c r="AU109" s="281"/>
      <c r="AV109" s="281"/>
      <c r="AW109" s="281"/>
      <c r="AX109" s="281"/>
      <c r="AY109" s="281"/>
      <c r="AZ109" s="281"/>
      <c r="BA109" s="281"/>
      <c r="BB109" s="274"/>
    </row>
    <row r="110" spans="1:54">
      <c r="A110" s="254" t="s">
        <v>22</v>
      </c>
      <c r="B110" s="273"/>
      <c r="C110" s="289" t="s">
        <v>2508</v>
      </c>
      <c r="D110" s="275"/>
      <c r="E110" s="276"/>
      <c r="F110" s="277"/>
      <c r="G110" s="277"/>
      <c r="H110" s="278"/>
      <c r="I110" s="275"/>
      <c r="J110" s="279"/>
      <c r="K110" s="279"/>
      <c r="L110" s="280"/>
      <c r="M110" s="280"/>
      <c r="N110" s="280"/>
      <c r="O110" s="280"/>
      <c r="P110" s="280"/>
      <c r="Q110" s="280"/>
      <c r="R110" s="282"/>
      <c r="S110" s="281"/>
      <c r="T110" s="287"/>
      <c r="U110" s="281"/>
      <c r="V110" s="281"/>
      <c r="W110" s="281"/>
      <c r="X110" s="281"/>
      <c r="Y110" s="281"/>
      <c r="Z110" s="281"/>
      <c r="AA110" s="281"/>
      <c r="AB110" s="281"/>
      <c r="AC110" s="281"/>
      <c r="AD110" s="281"/>
      <c r="AE110" s="281"/>
      <c r="AF110" s="281"/>
      <c r="AG110" s="281"/>
      <c r="AH110" s="281"/>
      <c r="AI110" s="281"/>
      <c r="AJ110" s="281"/>
      <c r="AK110" s="281"/>
      <c r="AL110" s="281"/>
      <c r="AM110" s="281"/>
      <c r="AN110" s="279"/>
      <c r="AO110" s="281"/>
      <c r="AP110" s="281"/>
      <c r="AQ110" s="281"/>
      <c r="AR110" s="281"/>
      <c r="AS110" s="280"/>
      <c r="AT110" s="280"/>
      <c r="AU110" s="281"/>
      <c r="AV110" s="281"/>
      <c r="AW110" s="281"/>
      <c r="AX110" s="281"/>
      <c r="AY110" s="281"/>
      <c r="AZ110" s="281"/>
      <c r="BA110" s="281"/>
      <c r="BB110" s="274"/>
    </row>
    <row r="111" spans="1:54">
      <c r="B111" s="273" t="s">
        <v>1314</v>
      </c>
      <c r="C111" s="292" t="s">
        <v>1324</v>
      </c>
      <c r="D111" s="275"/>
      <c r="E111" s="276"/>
      <c r="F111" s="277"/>
      <c r="G111" s="277"/>
      <c r="H111" s="278">
        <v>51</v>
      </c>
      <c r="I111" s="275"/>
      <c r="J111" s="279"/>
      <c r="K111" s="279" t="str">
        <f t="shared" ref="K111:K119" si="55">IF(S111&gt;0,1.6*3&amp;D111,"")</f>
        <v/>
      </c>
      <c r="L111" s="280"/>
      <c r="M111" s="280"/>
      <c r="N111" s="280"/>
      <c r="O111" s="280"/>
      <c r="P111" s="280"/>
      <c r="Q111" s="280"/>
      <c r="R111" s="282"/>
      <c r="S111" s="281"/>
      <c r="T111" s="287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 t="str">
        <f t="shared" ref="AM111:AM118" si="56">IF(H111&gt;0,3*H111&amp;"[XLPE-AC70]-TH","")</f>
        <v>153[XLPE-AC70]-TH</v>
      </c>
      <c r="AN111" s="279" t="str">
        <f t="shared" ref="AN111:AN119" si="57">IF(AT111&gt;0,1.6*3&amp;"CD-70","")</f>
        <v/>
      </c>
      <c r="AO111" s="284" t="s">
        <v>2535</v>
      </c>
      <c r="AP111" s="281" t="s">
        <v>2481</v>
      </c>
      <c r="AQ111" s="281" t="s">
        <v>2480</v>
      </c>
      <c r="AR111" s="281"/>
      <c r="AS111" s="280"/>
      <c r="AT111" s="280"/>
      <c r="AU111" s="281"/>
      <c r="AV111" s="281"/>
      <c r="AW111" s="281"/>
      <c r="AX111" s="281"/>
      <c r="AY111" s="281"/>
      <c r="AZ111" s="281"/>
      <c r="BA111" s="281"/>
      <c r="BB111" s="274"/>
    </row>
    <row r="112" spans="1:54">
      <c r="B112" s="273" t="s">
        <v>1313</v>
      </c>
      <c r="C112" s="274" t="s">
        <v>1324</v>
      </c>
      <c r="D112" s="275"/>
      <c r="E112" s="276"/>
      <c r="F112" s="277"/>
      <c r="G112" s="277"/>
      <c r="H112" s="278">
        <v>51</v>
      </c>
      <c r="I112" s="275"/>
      <c r="J112" s="279"/>
      <c r="K112" s="279" t="str">
        <f t="shared" si="55"/>
        <v/>
      </c>
      <c r="L112" s="280"/>
      <c r="M112" s="280"/>
      <c r="N112" s="280"/>
      <c r="O112" s="280"/>
      <c r="P112" s="280"/>
      <c r="Q112" s="280"/>
      <c r="R112" s="282"/>
      <c r="S112" s="281"/>
      <c r="T112" s="287"/>
      <c r="U112" s="281"/>
      <c r="V112" s="281"/>
      <c r="W112" s="281"/>
      <c r="X112" s="281"/>
      <c r="Y112" s="281"/>
      <c r="Z112" s="281"/>
      <c r="AA112" s="281"/>
      <c r="AB112" s="281"/>
      <c r="AC112" s="281"/>
      <c r="AD112" s="281"/>
      <c r="AE112" s="281"/>
      <c r="AF112" s="281"/>
      <c r="AG112" s="281"/>
      <c r="AH112" s="281"/>
      <c r="AI112" s="281"/>
      <c r="AJ112" s="281"/>
      <c r="AK112" s="281"/>
      <c r="AL112" s="281"/>
      <c r="AM112" s="281" t="str">
        <f t="shared" si="56"/>
        <v>153[XLPE-AC70]-TH</v>
      </c>
      <c r="AN112" s="279" t="str">
        <f t="shared" si="57"/>
        <v/>
      </c>
      <c r="AO112" s="284" t="s">
        <v>2535</v>
      </c>
      <c r="AP112" s="281" t="s">
        <v>2482</v>
      </c>
      <c r="AQ112" s="281" t="s">
        <v>2478</v>
      </c>
      <c r="AR112" s="281"/>
      <c r="AS112" s="280"/>
      <c r="AT112" s="280"/>
      <c r="AU112" s="281"/>
      <c r="AV112" s="281"/>
      <c r="AW112" s="281"/>
      <c r="AX112" s="281"/>
      <c r="AY112" s="281"/>
      <c r="AZ112" s="281"/>
      <c r="BA112" s="281"/>
      <c r="BB112" s="274"/>
    </row>
    <row r="113" spans="1:54">
      <c r="B113" s="273" t="s">
        <v>1315</v>
      </c>
      <c r="C113" s="274" t="s">
        <v>1324</v>
      </c>
      <c r="D113" s="275"/>
      <c r="E113" s="276"/>
      <c r="F113" s="277"/>
      <c r="G113" s="277"/>
      <c r="H113" s="278">
        <v>102</v>
      </c>
      <c r="I113" s="275"/>
      <c r="J113" s="279"/>
      <c r="K113" s="279" t="str">
        <f t="shared" si="55"/>
        <v/>
      </c>
      <c r="L113" s="280"/>
      <c r="M113" s="280"/>
      <c r="N113" s="280"/>
      <c r="O113" s="280"/>
      <c r="P113" s="280"/>
      <c r="Q113" s="280"/>
      <c r="R113" s="282"/>
      <c r="S113" s="281"/>
      <c r="T113" s="287"/>
      <c r="U113" s="281"/>
      <c r="V113" s="281"/>
      <c r="W113" s="281"/>
      <c r="X113" s="281"/>
      <c r="Y113" s="281"/>
      <c r="Z113" s="281"/>
      <c r="AA113" s="281"/>
      <c r="AB113" s="281"/>
      <c r="AC113" s="281"/>
      <c r="AD113" s="281"/>
      <c r="AE113" s="281"/>
      <c r="AF113" s="281"/>
      <c r="AG113" s="281"/>
      <c r="AH113" s="281"/>
      <c r="AI113" s="281"/>
      <c r="AJ113" s="281"/>
      <c r="AK113" s="281"/>
      <c r="AL113" s="281"/>
      <c r="AM113" s="281" t="str">
        <f t="shared" si="56"/>
        <v>306[XLPE-AC70]-TH</v>
      </c>
      <c r="AN113" s="279" t="str">
        <f t="shared" si="57"/>
        <v/>
      </c>
      <c r="AO113" s="284" t="s">
        <v>2535</v>
      </c>
      <c r="AP113" s="281" t="s">
        <v>2481</v>
      </c>
      <c r="AQ113" s="281" t="s">
        <v>2480</v>
      </c>
      <c r="AR113" s="281"/>
      <c r="AS113" s="280"/>
      <c r="AT113" s="280"/>
      <c r="AU113" s="281"/>
      <c r="AV113" s="281"/>
      <c r="AW113" s="281"/>
      <c r="AX113" s="281"/>
      <c r="AY113" s="281"/>
      <c r="AZ113" s="281"/>
      <c r="BA113" s="281"/>
      <c r="BB113" s="274"/>
    </row>
    <row r="114" spans="1:54">
      <c r="B114" s="273" t="s">
        <v>1316</v>
      </c>
      <c r="C114" s="274" t="s">
        <v>1324</v>
      </c>
      <c r="D114" s="275"/>
      <c r="E114" s="276"/>
      <c r="F114" s="277"/>
      <c r="G114" s="277"/>
      <c r="H114" s="278">
        <v>79</v>
      </c>
      <c r="I114" s="275"/>
      <c r="J114" s="279"/>
      <c r="K114" s="279" t="str">
        <f t="shared" si="55"/>
        <v/>
      </c>
      <c r="L114" s="280"/>
      <c r="M114" s="280"/>
      <c r="N114" s="280"/>
      <c r="O114" s="280"/>
      <c r="P114" s="280"/>
      <c r="Q114" s="280"/>
      <c r="R114" s="282"/>
      <c r="S114" s="281"/>
      <c r="T114" s="287"/>
      <c r="U114" s="281"/>
      <c r="V114" s="281"/>
      <c r="W114" s="281"/>
      <c r="X114" s="281"/>
      <c r="Y114" s="281"/>
      <c r="Z114" s="281"/>
      <c r="AA114" s="281"/>
      <c r="AB114" s="281"/>
      <c r="AC114" s="281"/>
      <c r="AD114" s="281"/>
      <c r="AE114" s="281"/>
      <c r="AF114" s="281"/>
      <c r="AG114" s="281"/>
      <c r="AH114" s="281"/>
      <c r="AI114" s="281"/>
      <c r="AJ114" s="281"/>
      <c r="AK114" s="281"/>
      <c r="AL114" s="281"/>
      <c r="AM114" s="281" t="str">
        <f t="shared" si="56"/>
        <v>237[XLPE-AC70]-TH</v>
      </c>
      <c r="AN114" s="279" t="str">
        <f t="shared" si="57"/>
        <v/>
      </c>
      <c r="AO114" s="284" t="s">
        <v>2535</v>
      </c>
      <c r="AP114" s="281" t="s">
        <v>2481</v>
      </c>
      <c r="AQ114" s="281" t="s">
        <v>2480</v>
      </c>
      <c r="AR114" s="281"/>
      <c r="AS114" s="280"/>
      <c r="AT114" s="280"/>
      <c r="AU114" s="281"/>
      <c r="AV114" s="281"/>
      <c r="AW114" s="281"/>
      <c r="AX114" s="281"/>
      <c r="AY114" s="281"/>
      <c r="AZ114" s="281"/>
      <c r="BA114" s="281"/>
      <c r="BB114" s="274"/>
    </row>
    <row r="115" spans="1:54">
      <c r="B115" s="273" t="s">
        <v>1318</v>
      </c>
      <c r="C115" s="274" t="s">
        <v>1324</v>
      </c>
      <c r="D115" s="275"/>
      <c r="E115" s="276"/>
      <c r="F115" s="277"/>
      <c r="G115" s="277"/>
      <c r="H115" s="278">
        <v>32</v>
      </c>
      <c r="I115" s="275"/>
      <c r="J115" s="279"/>
      <c r="K115" s="279" t="str">
        <f t="shared" si="55"/>
        <v/>
      </c>
      <c r="L115" s="280"/>
      <c r="M115" s="280"/>
      <c r="N115" s="280"/>
      <c r="O115" s="280"/>
      <c r="P115" s="280"/>
      <c r="Q115" s="280"/>
      <c r="R115" s="282"/>
      <c r="S115" s="281"/>
      <c r="T115" s="287"/>
      <c r="U115" s="281"/>
      <c r="V115" s="281"/>
      <c r="W115" s="281"/>
      <c r="X115" s="281"/>
      <c r="Y115" s="281"/>
      <c r="Z115" s="281"/>
      <c r="AA115" s="281"/>
      <c r="AB115" s="281"/>
      <c r="AC115" s="281"/>
      <c r="AD115" s="281"/>
      <c r="AE115" s="281"/>
      <c r="AF115" s="281"/>
      <c r="AG115" s="281"/>
      <c r="AH115" s="281"/>
      <c r="AI115" s="281"/>
      <c r="AJ115" s="281"/>
      <c r="AK115" s="281"/>
      <c r="AL115" s="281"/>
      <c r="AM115" s="281" t="str">
        <f t="shared" si="56"/>
        <v>96[XLPE-AC70]-TH</v>
      </c>
      <c r="AN115" s="279" t="str">
        <f t="shared" si="57"/>
        <v/>
      </c>
      <c r="AO115" s="284" t="s">
        <v>2535</v>
      </c>
      <c r="AP115" s="281" t="s">
        <v>2481</v>
      </c>
      <c r="AQ115" s="281" t="s">
        <v>2480</v>
      </c>
      <c r="AR115" s="281"/>
      <c r="AS115" s="280"/>
      <c r="AT115" s="280"/>
      <c r="AU115" s="281"/>
      <c r="AV115" s="281"/>
      <c r="AW115" s="281"/>
      <c r="AX115" s="281"/>
      <c r="AY115" s="281"/>
      <c r="AZ115" s="281"/>
      <c r="BA115" s="281"/>
      <c r="BB115" s="274"/>
    </row>
    <row r="116" spans="1:54">
      <c r="B116" s="273" t="s">
        <v>1317</v>
      </c>
      <c r="C116" s="274" t="s">
        <v>1324</v>
      </c>
      <c r="D116" s="275"/>
      <c r="E116" s="276"/>
      <c r="F116" s="277"/>
      <c r="G116" s="277"/>
      <c r="H116" s="278">
        <v>65</v>
      </c>
      <c r="I116" s="275"/>
      <c r="J116" s="279"/>
      <c r="K116" s="279" t="str">
        <f t="shared" si="55"/>
        <v/>
      </c>
      <c r="L116" s="280"/>
      <c r="M116" s="280"/>
      <c r="N116" s="280"/>
      <c r="O116" s="280"/>
      <c r="P116" s="280"/>
      <c r="Q116" s="280"/>
      <c r="R116" s="282"/>
      <c r="S116" s="281"/>
      <c r="T116" s="287"/>
      <c r="U116" s="281"/>
      <c r="V116" s="281"/>
      <c r="W116" s="281"/>
      <c r="X116" s="281"/>
      <c r="Y116" s="281"/>
      <c r="Z116" s="281"/>
      <c r="AA116" s="281"/>
      <c r="AB116" s="281"/>
      <c r="AC116" s="281"/>
      <c r="AD116" s="281"/>
      <c r="AE116" s="281"/>
      <c r="AF116" s="281"/>
      <c r="AG116" s="281"/>
      <c r="AH116" s="281"/>
      <c r="AI116" s="281"/>
      <c r="AJ116" s="281"/>
      <c r="AK116" s="281"/>
      <c r="AL116" s="281"/>
      <c r="AM116" s="281" t="str">
        <f t="shared" si="56"/>
        <v>195[XLPE-AC70]-TH</v>
      </c>
      <c r="AN116" s="279" t="str">
        <f t="shared" si="57"/>
        <v/>
      </c>
      <c r="AO116" s="284" t="s">
        <v>2535</v>
      </c>
      <c r="AP116" s="281" t="s">
        <v>2481</v>
      </c>
      <c r="AQ116" s="281" t="s">
        <v>2480</v>
      </c>
      <c r="AR116" s="281"/>
      <c r="AS116" s="280"/>
      <c r="AT116" s="280"/>
      <c r="AU116" s="281"/>
      <c r="AV116" s="281"/>
      <c r="AW116" s="281"/>
      <c r="AX116" s="281"/>
      <c r="AY116" s="281"/>
      <c r="AZ116" s="281"/>
      <c r="BA116" s="281"/>
      <c r="BB116" s="274"/>
    </row>
    <row r="117" spans="1:54">
      <c r="B117" s="273" t="s">
        <v>1319</v>
      </c>
      <c r="C117" s="274" t="s">
        <v>1324</v>
      </c>
      <c r="D117" s="275"/>
      <c r="E117" s="276"/>
      <c r="F117" s="277"/>
      <c r="G117" s="277"/>
      <c r="H117" s="278">
        <v>72</v>
      </c>
      <c r="I117" s="275"/>
      <c r="J117" s="279"/>
      <c r="K117" s="279" t="str">
        <f t="shared" si="55"/>
        <v/>
      </c>
      <c r="L117" s="280"/>
      <c r="M117" s="280"/>
      <c r="N117" s="280"/>
      <c r="O117" s="280"/>
      <c r="P117" s="280"/>
      <c r="Q117" s="280"/>
      <c r="R117" s="282"/>
      <c r="S117" s="281"/>
      <c r="T117" s="287"/>
      <c r="U117" s="281"/>
      <c r="V117" s="281"/>
      <c r="W117" s="281"/>
      <c r="X117" s="281"/>
      <c r="Y117" s="281"/>
      <c r="Z117" s="281"/>
      <c r="AA117" s="281"/>
      <c r="AB117" s="281"/>
      <c r="AC117" s="281"/>
      <c r="AD117" s="281"/>
      <c r="AE117" s="281"/>
      <c r="AF117" s="281"/>
      <c r="AG117" s="281"/>
      <c r="AH117" s="281"/>
      <c r="AI117" s="281"/>
      <c r="AJ117" s="281"/>
      <c r="AK117" s="281"/>
      <c r="AL117" s="281"/>
      <c r="AM117" s="281" t="str">
        <f t="shared" si="56"/>
        <v>216[XLPE-AC70]-TH</v>
      </c>
      <c r="AN117" s="279" t="str">
        <f t="shared" si="57"/>
        <v/>
      </c>
      <c r="AO117" s="284" t="s">
        <v>2535</v>
      </c>
      <c r="AP117" s="281" t="s">
        <v>2481</v>
      </c>
      <c r="AQ117" s="281" t="s">
        <v>2480</v>
      </c>
      <c r="AR117" s="281"/>
      <c r="AS117" s="280"/>
      <c r="AT117" s="280"/>
      <c r="AU117" s="281"/>
      <c r="AV117" s="281"/>
      <c r="AW117" s="281"/>
      <c r="AX117" s="281"/>
      <c r="AY117" s="281"/>
      <c r="AZ117" s="281"/>
      <c r="BA117" s="281"/>
      <c r="BB117" s="274"/>
    </row>
    <row r="118" spans="1:54">
      <c r="B118" s="273" t="s">
        <v>1320</v>
      </c>
      <c r="C118" s="274" t="s">
        <v>1323</v>
      </c>
      <c r="D118" s="275"/>
      <c r="E118" s="276"/>
      <c r="F118" s="277"/>
      <c r="G118" s="277"/>
      <c r="H118" s="278">
        <v>102</v>
      </c>
      <c r="I118" s="275"/>
      <c r="J118" s="279"/>
      <c r="K118" s="279" t="str">
        <f t="shared" si="55"/>
        <v/>
      </c>
      <c r="L118" s="280"/>
      <c r="M118" s="280"/>
      <c r="N118" s="280"/>
      <c r="O118" s="280"/>
      <c r="P118" s="280"/>
      <c r="Q118" s="280"/>
      <c r="R118" s="282"/>
      <c r="S118" s="281"/>
      <c r="T118" s="287"/>
      <c r="U118" s="281"/>
      <c r="V118" s="281"/>
      <c r="W118" s="281"/>
      <c r="X118" s="281"/>
      <c r="Y118" s="281"/>
      <c r="Z118" s="281"/>
      <c r="AA118" s="281"/>
      <c r="AB118" s="281"/>
      <c r="AC118" s="281"/>
      <c r="AD118" s="281"/>
      <c r="AE118" s="281"/>
      <c r="AF118" s="281"/>
      <c r="AG118" s="281"/>
      <c r="AH118" s="281"/>
      <c r="AI118" s="281"/>
      <c r="AJ118" s="281"/>
      <c r="AK118" s="281"/>
      <c r="AL118" s="281"/>
      <c r="AM118" s="281" t="str">
        <f t="shared" si="56"/>
        <v>306[XLPE-AC70]-TH</v>
      </c>
      <c r="AN118" s="279" t="str">
        <f t="shared" si="57"/>
        <v/>
      </c>
      <c r="AO118" s="284" t="s">
        <v>2535</v>
      </c>
      <c r="AP118" s="281" t="s">
        <v>2479</v>
      </c>
      <c r="AQ118" s="281"/>
      <c r="AR118" s="281"/>
      <c r="AS118" s="280" t="s">
        <v>2360</v>
      </c>
      <c r="AT118" s="280"/>
      <c r="AU118" s="281"/>
      <c r="AV118" s="281"/>
      <c r="AW118" s="281"/>
      <c r="AX118" s="281"/>
      <c r="AY118" s="281"/>
      <c r="AZ118" s="281"/>
      <c r="BA118" s="281"/>
      <c r="BB118" s="274"/>
    </row>
    <row r="119" spans="1:54">
      <c r="B119" s="273"/>
      <c r="C119" s="274"/>
      <c r="D119" s="275"/>
      <c r="E119" s="276"/>
      <c r="F119" s="277"/>
      <c r="G119" s="277"/>
      <c r="H119" s="278"/>
      <c r="I119" s="279"/>
      <c r="J119" s="279"/>
      <c r="K119" s="279" t="str">
        <f t="shared" si="55"/>
        <v/>
      </c>
      <c r="L119" s="280"/>
      <c r="M119" s="280"/>
      <c r="N119" s="280"/>
      <c r="O119" s="280"/>
      <c r="P119" s="280"/>
      <c r="Q119" s="280"/>
      <c r="R119" s="282"/>
      <c r="S119" s="281"/>
      <c r="T119" s="287"/>
      <c r="U119" s="281"/>
      <c r="V119" s="281"/>
      <c r="W119" s="281"/>
      <c r="X119" s="281"/>
      <c r="Y119" s="281"/>
      <c r="Z119" s="281"/>
      <c r="AA119" s="281"/>
      <c r="AB119" s="281"/>
      <c r="AC119" s="281"/>
      <c r="AD119" s="281"/>
      <c r="AE119" s="281"/>
      <c r="AF119" s="281"/>
      <c r="AG119" s="281"/>
      <c r="AH119" s="281"/>
      <c r="AI119" s="281"/>
      <c r="AJ119" s="281"/>
      <c r="AK119" s="281"/>
      <c r="AL119" s="281"/>
      <c r="AM119" s="281" t="str">
        <f>IF(H119&gt;0,3*H119&amp;"[AC70]-TH","")</f>
        <v/>
      </c>
      <c r="AN119" s="279" t="str">
        <f t="shared" si="57"/>
        <v/>
      </c>
      <c r="AO119" s="281"/>
      <c r="AP119" s="281"/>
      <c r="AQ119" s="281"/>
      <c r="AR119" s="281"/>
      <c r="AT119" s="280"/>
      <c r="AU119" s="281"/>
      <c r="AV119" s="281"/>
      <c r="AW119" s="281"/>
      <c r="AX119" s="281"/>
      <c r="AY119" s="281"/>
      <c r="AZ119" s="281"/>
      <c r="BA119" s="281"/>
      <c r="BB119" s="274"/>
    </row>
    <row r="120" spans="1:54" ht="45.75" customHeight="1">
      <c r="A120" s="254" t="s">
        <v>22</v>
      </c>
      <c r="B120" s="293">
        <v>2</v>
      </c>
      <c r="C120" s="289" t="s">
        <v>1249</v>
      </c>
      <c r="D120" s="294"/>
      <c r="E120" s="285"/>
      <c r="F120" s="285"/>
      <c r="G120" s="285"/>
      <c r="H120" s="290"/>
      <c r="I120" s="285"/>
      <c r="J120" s="285"/>
      <c r="K120" s="285"/>
      <c r="L120" s="285"/>
      <c r="M120" s="285"/>
      <c r="N120" s="285"/>
      <c r="O120" s="285"/>
      <c r="P120" s="285"/>
      <c r="Q120" s="285"/>
      <c r="R120" s="285"/>
      <c r="S120" s="285"/>
      <c r="T120" s="285"/>
      <c r="U120" s="285"/>
      <c r="V120" s="285"/>
      <c r="W120" s="285"/>
      <c r="X120" s="285"/>
      <c r="Y120" s="285"/>
      <c r="Z120" s="285"/>
      <c r="AA120" s="285"/>
      <c r="AB120" s="285"/>
      <c r="AC120" s="285"/>
      <c r="AD120" s="285"/>
      <c r="AE120" s="285"/>
      <c r="AF120" s="285"/>
      <c r="AG120" s="285"/>
      <c r="AH120" s="285"/>
      <c r="AI120" s="285"/>
      <c r="AJ120" s="285"/>
      <c r="AK120" s="285"/>
      <c r="AL120" s="285"/>
      <c r="AM120" s="285"/>
      <c r="AN120" s="285"/>
      <c r="AO120" s="285"/>
      <c r="AP120" s="285"/>
      <c r="AQ120" s="285"/>
      <c r="AR120" s="285"/>
      <c r="AS120" s="285"/>
      <c r="AT120" s="285"/>
      <c r="AU120" s="281"/>
      <c r="AV120" s="281"/>
      <c r="AW120" s="281"/>
      <c r="AX120" s="281"/>
      <c r="AY120" s="281"/>
      <c r="AZ120" s="281"/>
      <c r="BA120" s="281"/>
      <c r="BB120" s="285"/>
    </row>
    <row r="121" spans="1:54">
      <c r="B121" s="273" t="s">
        <v>885</v>
      </c>
      <c r="C121" s="289" t="s">
        <v>2052</v>
      </c>
      <c r="D121" s="275"/>
      <c r="E121" s="276"/>
      <c r="F121" s="277"/>
      <c r="G121" s="277"/>
      <c r="H121" s="278"/>
      <c r="I121" s="279"/>
      <c r="J121" s="279"/>
      <c r="K121" s="279"/>
      <c r="L121" s="280"/>
      <c r="M121" s="280"/>
      <c r="N121" s="280"/>
      <c r="O121" s="280"/>
      <c r="P121" s="280"/>
      <c r="Q121" s="280"/>
      <c r="R121" s="282"/>
      <c r="S121" s="281"/>
      <c r="T121" s="287"/>
      <c r="U121" s="281"/>
      <c r="V121" s="281"/>
      <c r="W121" s="281"/>
      <c r="X121" s="281"/>
      <c r="Y121" s="281"/>
      <c r="Z121" s="281"/>
      <c r="AA121" s="281"/>
      <c r="AB121" s="281"/>
      <c r="AC121" s="281"/>
      <c r="AD121" s="281"/>
      <c r="AE121" s="281"/>
      <c r="AF121" s="281"/>
      <c r="AG121" s="281"/>
      <c r="AH121" s="281"/>
      <c r="AI121" s="281"/>
      <c r="AJ121" s="281"/>
      <c r="AK121" s="281"/>
      <c r="AL121" s="281"/>
      <c r="AM121" s="281"/>
      <c r="AN121" s="281"/>
      <c r="AO121" s="281"/>
      <c r="AP121" s="281"/>
      <c r="AQ121" s="281"/>
      <c r="AR121" s="281"/>
      <c r="AS121" s="280"/>
      <c r="AT121" s="280"/>
      <c r="AU121" s="285"/>
      <c r="AV121" s="285"/>
      <c r="AW121" s="285">
        <f>SUM(AW266:AW351)</f>
        <v>0</v>
      </c>
      <c r="AX121" s="285">
        <f>SUM(AX266:AX351)</f>
        <v>0</v>
      </c>
      <c r="AY121" s="285">
        <f>SUM(AY266:AY351)</f>
        <v>0</v>
      </c>
      <c r="AZ121" s="285">
        <f>SUM(AZ266:AZ351)</f>
        <v>0</v>
      </c>
      <c r="BA121" s="285">
        <f>SUM(BA266:BA351)</f>
        <v>0</v>
      </c>
      <c r="BB121" s="274"/>
    </row>
    <row r="122" spans="1:54">
      <c r="B122" s="295">
        <v>12</v>
      </c>
      <c r="C122" s="274" t="s">
        <v>2267</v>
      </c>
      <c r="D122" s="275"/>
      <c r="E122" s="276"/>
      <c r="F122" s="277"/>
      <c r="G122" s="277"/>
      <c r="H122" s="278"/>
      <c r="I122" s="279"/>
      <c r="J122" s="279"/>
      <c r="K122" s="279"/>
      <c r="L122" s="280"/>
      <c r="M122" s="280"/>
      <c r="N122" s="280"/>
      <c r="O122" s="280"/>
      <c r="P122" s="280"/>
      <c r="Q122" s="280"/>
      <c r="R122" s="282"/>
      <c r="S122" s="281"/>
      <c r="T122" s="287"/>
      <c r="U122" s="281" t="s">
        <v>3</v>
      </c>
      <c r="V122" s="281" t="s">
        <v>263</v>
      </c>
      <c r="W122" s="281"/>
      <c r="X122" s="281"/>
      <c r="Y122" s="281"/>
      <c r="Z122" s="281"/>
      <c r="AA122" s="281"/>
      <c r="AB122" s="281"/>
      <c r="AC122" s="281"/>
      <c r="AD122" s="281"/>
      <c r="AE122" s="281"/>
      <c r="AF122" s="281"/>
      <c r="AG122" s="281"/>
      <c r="AH122" s="281"/>
      <c r="AI122" s="281"/>
      <c r="AJ122" s="281"/>
      <c r="AK122" s="281"/>
      <c r="AL122" s="281"/>
      <c r="AM122" s="281"/>
      <c r="AN122" s="281"/>
      <c r="AO122" s="281"/>
      <c r="AP122" s="281"/>
      <c r="AQ122" s="281"/>
      <c r="AR122" s="281"/>
      <c r="AS122" s="280"/>
      <c r="AT122" s="280"/>
      <c r="AU122" s="285"/>
      <c r="AV122" s="285"/>
      <c r="AW122" s="285"/>
      <c r="AX122" s="285"/>
      <c r="AY122" s="285"/>
      <c r="AZ122" s="285"/>
      <c r="BA122" s="285"/>
      <c r="BB122" s="274"/>
    </row>
    <row r="123" spans="1:54">
      <c r="B123" s="295">
        <v>26</v>
      </c>
      <c r="C123" s="274" t="s">
        <v>2268</v>
      </c>
      <c r="D123" s="275"/>
      <c r="E123" s="276"/>
      <c r="F123" s="277"/>
      <c r="G123" s="277"/>
      <c r="H123" s="278"/>
      <c r="I123" s="279"/>
      <c r="J123" s="279"/>
      <c r="K123" s="279"/>
      <c r="L123" s="280"/>
      <c r="M123" s="280"/>
      <c r="N123" s="280"/>
      <c r="O123" s="280"/>
      <c r="P123" s="280"/>
      <c r="Q123" s="280"/>
      <c r="R123" s="282"/>
      <c r="S123" s="281"/>
      <c r="T123" s="287"/>
      <c r="U123" s="281" t="s">
        <v>3</v>
      </c>
      <c r="V123" s="281" t="s">
        <v>263</v>
      </c>
      <c r="W123" s="281"/>
      <c r="X123" s="281"/>
      <c r="Y123" s="281"/>
      <c r="Z123" s="281"/>
      <c r="AA123" s="281"/>
      <c r="AB123" s="281"/>
      <c r="AC123" s="281"/>
      <c r="AD123" s="281"/>
      <c r="AE123" s="281"/>
      <c r="AF123" s="281"/>
      <c r="AG123" s="281"/>
      <c r="AH123" s="281"/>
      <c r="AI123" s="281"/>
      <c r="AJ123" s="281"/>
      <c r="AK123" s="281"/>
      <c r="AL123" s="281"/>
      <c r="AM123" s="281"/>
      <c r="AN123" s="281"/>
      <c r="AO123" s="281"/>
      <c r="AP123" s="281"/>
      <c r="AQ123" s="281"/>
      <c r="AR123" s="281"/>
      <c r="AS123" s="280"/>
      <c r="AT123" s="280"/>
      <c r="AU123" s="285"/>
      <c r="AV123" s="285"/>
      <c r="AW123" s="285"/>
      <c r="AX123" s="285"/>
      <c r="AY123" s="285"/>
      <c r="AZ123" s="285"/>
      <c r="BA123" s="285"/>
      <c r="BB123" s="274"/>
    </row>
    <row r="124" spans="1:54">
      <c r="B124" s="295">
        <v>29</v>
      </c>
      <c r="C124" s="274" t="s">
        <v>2267</v>
      </c>
      <c r="D124" s="275"/>
      <c r="E124" s="276"/>
      <c r="F124" s="277"/>
      <c r="G124" s="277"/>
      <c r="H124" s="278"/>
      <c r="I124" s="279"/>
      <c r="J124" s="279"/>
      <c r="K124" s="279"/>
      <c r="L124" s="280"/>
      <c r="M124" s="280"/>
      <c r="N124" s="280"/>
      <c r="O124" s="280"/>
      <c r="P124" s="280"/>
      <c r="Q124" s="280"/>
      <c r="R124" s="282"/>
      <c r="S124" s="281"/>
      <c r="T124" s="287"/>
      <c r="U124" s="281" t="s">
        <v>3</v>
      </c>
      <c r="V124" s="281" t="s">
        <v>263</v>
      </c>
      <c r="W124" s="281"/>
      <c r="X124" s="281"/>
      <c r="Y124" s="281"/>
      <c r="Z124" s="281"/>
      <c r="AA124" s="281"/>
      <c r="AB124" s="281"/>
      <c r="AC124" s="281"/>
      <c r="AD124" s="281"/>
      <c r="AE124" s="281"/>
      <c r="AF124" s="281"/>
      <c r="AG124" s="281"/>
      <c r="AH124" s="281"/>
      <c r="AI124" s="281"/>
      <c r="AJ124" s="281"/>
      <c r="AK124" s="281"/>
      <c r="AL124" s="281"/>
      <c r="AM124" s="281"/>
      <c r="AN124" s="281"/>
      <c r="AO124" s="281"/>
      <c r="AP124" s="281"/>
      <c r="AQ124" s="281"/>
      <c r="AR124" s="281"/>
      <c r="AS124" s="280"/>
      <c r="AT124" s="280"/>
      <c r="AU124" s="285"/>
      <c r="AV124" s="285"/>
      <c r="AW124" s="285"/>
      <c r="AX124" s="285"/>
      <c r="AY124" s="285"/>
      <c r="AZ124" s="285"/>
      <c r="BA124" s="285"/>
      <c r="BB124" s="274"/>
    </row>
    <row r="125" spans="1:54">
      <c r="B125" s="295">
        <v>31</v>
      </c>
      <c r="C125" s="274" t="s">
        <v>2267</v>
      </c>
      <c r="D125" s="275"/>
      <c r="E125" s="276"/>
      <c r="F125" s="277"/>
      <c r="G125" s="277"/>
      <c r="H125" s="278"/>
      <c r="I125" s="279"/>
      <c r="J125" s="279"/>
      <c r="K125" s="279"/>
      <c r="L125" s="280"/>
      <c r="M125" s="280"/>
      <c r="N125" s="280"/>
      <c r="O125" s="280"/>
      <c r="P125" s="280"/>
      <c r="Q125" s="280"/>
      <c r="R125" s="282"/>
      <c r="S125" s="281"/>
      <c r="T125" s="287"/>
      <c r="U125" s="281" t="s">
        <v>3</v>
      </c>
      <c r="V125" s="281" t="s">
        <v>263</v>
      </c>
      <c r="W125" s="281"/>
      <c r="X125" s="281"/>
      <c r="Y125" s="281"/>
      <c r="Z125" s="281"/>
      <c r="AA125" s="281"/>
      <c r="AB125" s="281"/>
      <c r="AC125" s="281"/>
      <c r="AD125" s="281"/>
      <c r="AE125" s="281"/>
      <c r="AF125" s="281"/>
      <c r="AG125" s="281"/>
      <c r="AH125" s="281"/>
      <c r="AI125" s="281"/>
      <c r="AJ125" s="281"/>
      <c r="AK125" s="281"/>
      <c r="AL125" s="281"/>
      <c r="AM125" s="281"/>
      <c r="AN125" s="281"/>
      <c r="AO125" s="281"/>
      <c r="AP125" s="281"/>
      <c r="AQ125" s="281"/>
      <c r="AR125" s="281"/>
      <c r="AS125" s="280"/>
      <c r="AT125" s="280"/>
      <c r="AU125" s="285"/>
      <c r="AV125" s="285"/>
      <c r="AW125" s="285"/>
      <c r="AX125" s="285"/>
      <c r="AY125" s="285"/>
      <c r="AZ125" s="285"/>
      <c r="BA125" s="285"/>
      <c r="BB125" s="274"/>
    </row>
    <row r="126" spans="1:54">
      <c r="B126" s="295">
        <v>38</v>
      </c>
      <c r="C126" s="274" t="s">
        <v>2268</v>
      </c>
      <c r="D126" s="275"/>
      <c r="E126" s="276"/>
      <c r="F126" s="277"/>
      <c r="G126" s="277"/>
      <c r="H126" s="278"/>
      <c r="I126" s="279"/>
      <c r="J126" s="279"/>
      <c r="K126" s="279"/>
      <c r="L126" s="280"/>
      <c r="M126" s="280"/>
      <c r="N126" s="280"/>
      <c r="O126" s="280"/>
      <c r="P126" s="280"/>
      <c r="Q126" s="280"/>
      <c r="R126" s="282"/>
      <c r="S126" s="281"/>
      <c r="T126" s="287"/>
      <c r="U126" s="281" t="s">
        <v>3</v>
      </c>
      <c r="V126" s="281" t="s">
        <v>263</v>
      </c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0"/>
      <c r="AT126" s="280"/>
      <c r="AU126" s="285"/>
      <c r="AV126" s="285"/>
      <c r="AW126" s="285"/>
      <c r="AX126" s="285"/>
      <c r="AY126" s="285"/>
      <c r="AZ126" s="285"/>
      <c r="BA126" s="285"/>
      <c r="BB126" s="274"/>
    </row>
    <row r="127" spans="1:54">
      <c r="B127" s="295">
        <v>42</v>
      </c>
      <c r="C127" s="274" t="s">
        <v>2268</v>
      </c>
      <c r="D127" s="275"/>
      <c r="E127" s="276"/>
      <c r="F127" s="277"/>
      <c r="G127" s="277"/>
      <c r="H127" s="278"/>
      <c r="I127" s="279"/>
      <c r="J127" s="279"/>
      <c r="K127" s="279"/>
      <c r="L127" s="280"/>
      <c r="M127" s="280"/>
      <c r="N127" s="280"/>
      <c r="O127" s="280"/>
      <c r="P127" s="280"/>
      <c r="Q127" s="280"/>
      <c r="R127" s="282"/>
      <c r="S127" s="281"/>
      <c r="T127" s="287"/>
      <c r="U127" s="281" t="s">
        <v>3</v>
      </c>
      <c r="V127" s="281" t="s">
        <v>263</v>
      </c>
      <c r="W127" s="281"/>
      <c r="X127" s="281"/>
      <c r="Y127" s="281"/>
      <c r="Z127" s="281"/>
      <c r="AA127" s="281"/>
      <c r="AB127" s="281"/>
      <c r="AC127" s="281"/>
      <c r="AD127" s="281"/>
      <c r="AE127" s="281"/>
      <c r="AF127" s="281"/>
      <c r="AG127" s="281"/>
      <c r="AH127" s="281"/>
      <c r="AI127" s="281"/>
      <c r="AJ127" s="281"/>
      <c r="AK127" s="281"/>
      <c r="AL127" s="281"/>
      <c r="AM127" s="281"/>
      <c r="AN127" s="281"/>
      <c r="AO127" s="281"/>
      <c r="AP127" s="281"/>
      <c r="AQ127" s="281"/>
      <c r="AR127" s="281"/>
      <c r="AS127" s="280"/>
      <c r="AT127" s="280"/>
      <c r="AU127" s="285"/>
      <c r="AV127" s="285"/>
      <c r="AW127" s="285"/>
      <c r="AX127" s="285"/>
      <c r="AY127" s="285"/>
      <c r="AZ127" s="285"/>
      <c r="BA127" s="285"/>
      <c r="BB127" s="274"/>
    </row>
    <row r="128" spans="1:54">
      <c r="B128" s="295">
        <v>45</v>
      </c>
      <c r="C128" s="274" t="s">
        <v>2268</v>
      </c>
      <c r="D128" s="275"/>
      <c r="E128" s="276"/>
      <c r="F128" s="277"/>
      <c r="G128" s="277"/>
      <c r="H128" s="278"/>
      <c r="I128" s="279"/>
      <c r="J128" s="279"/>
      <c r="K128" s="279"/>
      <c r="L128" s="280"/>
      <c r="M128" s="280"/>
      <c r="N128" s="280"/>
      <c r="O128" s="280"/>
      <c r="P128" s="280"/>
      <c r="Q128" s="280"/>
      <c r="R128" s="282"/>
      <c r="S128" s="281"/>
      <c r="T128" s="287"/>
      <c r="U128" s="281" t="s">
        <v>3</v>
      </c>
      <c r="V128" s="281" t="s">
        <v>263</v>
      </c>
      <c r="W128" s="281"/>
      <c r="X128" s="281"/>
      <c r="Y128" s="281"/>
      <c r="Z128" s="281"/>
      <c r="AA128" s="281"/>
      <c r="AB128" s="281"/>
      <c r="AC128" s="281"/>
      <c r="AD128" s="281"/>
      <c r="AE128" s="281"/>
      <c r="AF128" s="281"/>
      <c r="AG128" s="281"/>
      <c r="AH128" s="281"/>
      <c r="AI128" s="281"/>
      <c r="AJ128" s="281"/>
      <c r="AK128" s="281"/>
      <c r="AL128" s="281"/>
      <c r="AM128" s="281"/>
      <c r="AN128" s="281"/>
      <c r="AO128" s="281"/>
      <c r="AP128" s="281"/>
      <c r="AQ128" s="281"/>
      <c r="AR128" s="281"/>
      <c r="AS128" s="280"/>
      <c r="AT128" s="280"/>
      <c r="AU128" s="285"/>
      <c r="AV128" s="285"/>
      <c r="AW128" s="285"/>
      <c r="AX128" s="285"/>
      <c r="AY128" s="285"/>
      <c r="AZ128" s="285"/>
      <c r="BA128" s="285"/>
      <c r="BB128" s="274"/>
    </row>
    <row r="129" spans="2:54">
      <c r="B129" s="295">
        <v>47</v>
      </c>
      <c r="C129" s="274" t="s">
        <v>2268</v>
      </c>
      <c r="D129" s="275"/>
      <c r="E129" s="276"/>
      <c r="F129" s="277"/>
      <c r="G129" s="277"/>
      <c r="H129" s="278"/>
      <c r="I129" s="279"/>
      <c r="J129" s="279"/>
      <c r="K129" s="279"/>
      <c r="L129" s="280"/>
      <c r="M129" s="280"/>
      <c r="N129" s="280"/>
      <c r="O129" s="280"/>
      <c r="P129" s="280"/>
      <c r="Q129" s="280"/>
      <c r="R129" s="282"/>
      <c r="S129" s="281"/>
      <c r="T129" s="287"/>
      <c r="U129" s="281" t="s">
        <v>3</v>
      </c>
      <c r="V129" s="281" t="s">
        <v>263</v>
      </c>
      <c r="W129" s="281"/>
      <c r="X129" s="281"/>
      <c r="Y129" s="281"/>
      <c r="Z129" s="281"/>
      <c r="AA129" s="281"/>
      <c r="AB129" s="281"/>
      <c r="AC129" s="281"/>
      <c r="AD129" s="281"/>
      <c r="AE129" s="281"/>
      <c r="AF129" s="281"/>
      <c r="AG129" s="281"/>
      <c r="AH129" s="281"/>
      <c r="AI129" s="281"/>
      <c r="AJ129" s="281"/>
      <c r="AK129" s="281"/>
      <c r="AL129" s="281"/>
      <c r="AM129" s="281"/>
      <c r="AN129" s="281"/>
      <c r="AO129" s="281"/>
      <c r="AP129" s="281"/>
      <c r="AQ129" s="281"/>
      <c r="AR129" s="281"/>
      <c r="AS129" s="280"/>
      <c r="AT129" s="280"/>
      <c r="AU129" s="285"/>
      <c r="AV129" s="285"/>
      <c r="AW129" s="285"/>
      <c r="AX129" s="285"/>
      <c r="AY129" s="285"/>
      <c r="AZ129" s="285"/>
      <c r="BA129" s="285"/>
      <c r="BB129" s="274"/>
    </row>
    <row r="130" spans="2:54">
      <c r="B130" s="295">
        <v>53</v>
      </c>
      <c r="C130" s="274" t="s">
        <v>2268</v>
      </c>
      <c r="D130" s="275"/>
      <c r="E130" s="276"/>
      <c r="F130" s="277"/>
      <c r="G130" s="277"/>
      <c r="H130" s="278"/>
      <c r="I130" s="279"/>
      <c r="J130" s="279"/>
      <c r="K130" s="279"/>
      <c r="L130" s="280"/>
      <c r="M130" s="280"/>
      <c r="N130" s="280"/>
      <c r="O130" s="280"/>
      <c r="P130" s="280"/>
      <c r="Q130" s="280"/>
      <c r="R130" s="282"/>
      <c r="S130" s="281"/>
      <c r="T130" s="287"/>
      <c r="U130" s="281" t="s">
        <v>3</v>
      </c>
      <c r="V130" s="281" t="s">
        <v>263</v>
      </c>
      <c r="W130" s="281"/>
      <c r="X130" s="281"/>
      <c r="Y130" s="281"/>
      <c r="Z130" s="281"/>
      <c r="AA130" s="281"/>
      <c r="AB130" s="281"/>
      <c r="AC130" s="281"/>
      <c r="AD130" s="281"/>
      <c r="AE130" s="281"/>
      <c r="AF130" s="281"/>
      <c r="AG130" s="281"/>
      <c r="AH130" s="281"/>
      <c r="AI130" s="281"/>
      <c r="AJ130" s="281"/>
      <c r="AK130" s="281"/>
      <c r="AL130" s="281"/>
      <c r="AM130" s="281"/>
      <c r="AN130" s="281"/>
      <c r="AO130" s="281"/>
      <c r="AP130" s="281"/>
      <c r="AQ130" s="281"/>
      <c r="AR130" s="281"/>
      <c r="AS130" s="280"/>
      <c r="AT130" s="280"/>
      <c r="AU130" s="285"/>
      <c r="AV130" s="285"/>
      <c r="AW130" s="285"/>
      <c r="AX130" s="285"/>
      <c r="AY130" s="285"/>
      <c r="AZ130" s="285"/>
      <c r="BA130" s="285"/>
      <c r="BB130" s="274"/>
    </row>
    <row r="131" spans="2:54">
      <c r="B131" s="295">
        <v>56</v>
      </c>
      <c r="C131" s="274" t="s">
        <v>2268</v>
      </c>
      <c r="D131" s="275"/>
      <c r="E131" s="276"/>
      <c r="F131" s="277"/>
      <c r="G131" s="277"/>
      <c r="H131" s="278"/>
      <c r="I131" s="279"/>
      <c r="J131" s="279"/>
      <c r="K131" s="279"/>
      <c r="L131" s="280"/>
      <c r="M131" s="280"/>
      <c r="N131" s="280"/>
      <c r="O131" s="280"/>
      <c r="P131" s="280"/>
      <c r="Q131" s="280"/>
      <c r="R131" s="282"/>
      <c r="S131" s="281"/>
      <c r="T131" s="287"/>
      <c r="U131" s="281" t="s">
        <v>3</v>
      </c>
      <c r="V131" s="281" t="s">
        <v>263</v>
      </c>
      <c r="W131" s="281"/>
      <c r="X131" s="281"/>
      <c r="Y131" s="281"/>
      <c r="Z131" s="281"/>
      <c r="AA131" s="281"/>
      <c r="AB131" s="281"/>
      <c r="AC131" s="281"/>
      <c r="AD131" s="281"/>
      <c r="AE131" s="281"/>
      <c r="AF131" s="281"/>
      <c r="AG131" s="281"/>
      <c r="AH131" s="281"/>
      <c r="AI131" s="281"/>
      <c r="AJ131" s="281"/>
      <c r="AK131" s="281"/>
      <c r="AL131" s="281"/>
      <c r="AM131" s="281"/>
      <c r="AN131" s="281"/>
      <c r="AO131" s="281"/>
      <c r="AP131" s="281"/>
      <c r="AQ131" s="281"/>
      <c r="AR131" s="281"/>
      <c r="AS131" s="280"/>
      <c r="AT131" s="280"/>
      <c r="AU131" s="285"/>
      <c r="AV131" s="285"/>
      <c r="AW131" s="285"/>
      <c r="AX131" s="285"/>
      <c r="AY131" s="285"/>
      <c r="AZ131" s="285"/>
      <c r="BA131" s="285"/>
      <c r="BB131" s="274"/>
    </row>
    <row r="132" spans="2:54">
      <c r="B132" s="295">
        <v>61</v>
      </c>
      <c r="C132" s="274" t="s">
        <v>2268</v>
      </c>
      <c r="D132" s="275"/>
      <c r="E132" s="276"/>
      <c r="F132" s="277"/>
      <c r="G132" s="277"/>
      <c r="H132" s="278"/>
      <c r="I132" s="279"/>
      <c r="J132" s="279"/>
      <c r="K132" s="279"/>
      <c r="L132" s="280"/>
      <c r="M132" s="280"/>
      <c r="N132" s="280"/>
      <c r="O132" s="280"/>
      <c r="P132" s="280"/>
      <c r="Q132" s="280"/>
      <c r="R132" s="282"/>
      <c r="S132" s="281"/>
      <c r="T132" s="287"/>
      <c r="U132" s="281" t="s">
        <v>3</v>
      </c>
      <c r="V132" s="281" t="s">
        <v>263</v>
      </c>
      <c r="W132" s="281"/>
      <c r="X132" s="281"/>
      <c r="Y132" s="281"/>
      <c r="Z132" s="281"/>
      <c r="AA132" s="281"/>
      <c r="AB132" s="281"/>
      <c r="AC132" s="281"/>
      <c r="AD132" s="281"/>
      <c r="AE132" s="281"/>
      <c r="AF132" s="281"/>
      <c r="AG132" s="281"/>
      <c r="AH132" s="281"/>
      <c r="AI132" s="281"/>
      <c r="AJ132" s="281"/>
      <c r="AK132" s="281"/>
      <c r="AL132" s="281"/>
      <c r="AM132" s="281"/>
      <c r="AN132" s="281"/>
      <c r="AO132" s="281"/>
      <c r="AP132" s="281"/>
      <c r="AQ132" s="281"/>
      <c r="AR132" s="281"/>
      <c r="AS132" s="280"/>
      <c r="AT132" s="280"/>
      <c r="AU132" s="285"/>
      <c r="AV132" s="285"/>
      <c r="AW132" s="285"/>
      <c r="AX132" s="285"/>
      <c r="AY132" s="285"/>
      <c r="AZ132" s="285"/>
      <c r="BA132" s="285"/>
      <c r="BB132" s="274"/>
    </row>
    <row r="133" spans="2:54">
      <c r="B133" s="295">
        <v>64</v>
      </c>
      <c r="C133" s="274" t="s">
        <v>2268</v>
      </c>
      <c r="D133" s="275"/>
      <c r="E133" s="276"/>
      <c r="F133" s="277"/>
      <c r="G133" s="277"/>
      <c r="H133" s="278"/>
      <c r="I133" s="279"/>
      <c r="J133" s="279"/>
      <c r="K133" s="279"/>
      <c r="L133" s="280"/>
      <c r="M133" s="280"/>
      <c r="N133" s="280"/>
      <c r="O133" s="280"/>
      <c r="P133" s="280"/>
      <c r="Q133" s="280"/>
      <c r="R133" s="282"/>
      <c r="S133" s="281"/>
      <c r="T133" s="287"/>
      <c r="U133" s="281" t="s">
        <v>3</v>
      </c>
      <c r="V133" s="281" t="s">
        <v>263</v>
      </c>
      <c r="W133" s="281"/>
      <c r="X133" s="281"/>
      <c r="Y133" s="281"/>
      <c r="Z133" s="281"/>
      <c r="AA133" s="281"/>
      <c r="AB133" s="281"/>
      <c r="AC133" s="281"/>
      <c r="AD133" s="281"/>
      <c r="AE133" s="281"/>
      <c r="AF133" s="281"/>
      <c r="AG133" s="281"/>
      <c r="AH133" s="281"/>
      <c r="AI133" s="281"/>
      <c r="AJ133" s="281"/>
      <c r="AK133" s="281"/>
      <c r="AL133" s="281"/>
      <c r="AM133" s="281"/>
      <c r="AN133" s="281"/>
      <c r="AO133" s="281"/>
      <c r="AP133" s="281"/>
      <c r="AQ133" s="281"/>
      <c r="AR133" s="281"/>
      <c r="AS133" s="280"/>
      <c r="AT133" s="280"/>
      <c r="AU133" s="285"/>
      <c r="AV133" s="285"/>
      <c r="AW133" s="285"/>
      <c r="AX133" s="285"/>
      <c r="AY133" s="285"/>
      <c r="AZ133" s="285"/>
      <c r="BA133" s="285"/>
      <c r="BB133" s="274"/>
    </row>
    <row r="134" spans="2:54">
      <c r="B134" s="295">
        <v>67</v>
      </c>
      <c r="C134" s="274" t="s">
        <v>2267</v>
      </c>
      <c r="D134" s="275"/>
      <c r="E134" s="276"/>
      <c r="F134" s="277"/>
      <c r="G134" s="277"/>
      <c r="H134" s="278"/>
      <c r="I134" s="279"/>
      <c r="J134" s="279"/>
      <c r="K134" s="279"/>
      <c r="L134" s="280"/>
      <c r="M134" s="280"/>
      <c r="N134" s="280"/>
      <c r="O134" s="280"/>
      <c r="P134" s="280"/>
      <c r="Q134" s="280"/>
      <c r="R134" s="282"/>
      <c r="S134" s="281"/>
      <c r="T134" s="287"/>
      <c r="U134" s="281" t="s">
        <v>3</v>
      </c>
      <c r="V134" s="281" t="s">
        <v>263</v>
      </c>
      <c r="W134" s="281"/>
      <c r="X134" s="281"/>
      <c r="Y134" s="281"/>
      <c r="Z134" s="281"/>
      <c r="AA134" s="281"/>
      <c r="AB134" s="281"/>
      <c r="AC134" s="281"/>
      <c r="AD134" s="281"/>
      <c r="AE134" s="281"/>
      <c r="AF134" s="281"/>
      <c r="AG134" s="281"/>
      <c r="AH134" s="281"/>
      <c r="AI134" s="281"/>
      <c r="AJ134" s="281"/>
      <c r="AK134" s="281"/>
      <c r="AL134" s="281"/>
      <c r="AM134" s="281"/>
      <c r="AN134" s="281"/>
      <c r="AO134" s="281"/>
      <c r="AP134" s="281"/>
      <c r="AQ134" s="281"/>
      <c r="AR134" s="281"/>
      <c r="AS134" s="280"/>
      <c r="AT134" s="280"/>
      <c r="AU134" s="285"/>
      <c r="AV134" s="285"/>
      <c r="AW134" s="285"/>
      <c r="AX134" s="285"/>
      <c r="AY134" s="285"/>
      <c r="AZ134" s="285"/>
      <c r="BA134" s="285"/>
      <c r="BB134" s="274"/>
    </row>
    <row r="135" spans="2:54">
      <c r="B135" s="295">
        <v>74</v>
      </c>
      <c r="C135" s="274" t="s">
        <v>2267</v>
      </c>
      <c r="D135" s="275"/>
      <c r="E135" s="276"/>
      <c r="F135" s="277"/>
      <c r="G135" s="277"/>
      <c r="H135" s="278"/>
      <c r="I135" s="279"/>
      <c r="J135" s="279"/>
      <c r="K135" s="279"/>
      <c r="L135" s="280"/>
      <c r="M135" s="280"/>
      <c r="N135" s="280"/>
      <c r="O135" s="280"/>
      <c r="P135" s="280"/>
      <c r="Q135" s="280"/>
      <c r="R135" s="282"/>
      <c r="S135" s="281"/>
      <c r="T135" s="287"/>
      <c r="U135" s="281" t="s">
        <v>3</v>
      </c>
      <c r="V135" s="281" t="s">
        <v>263</v>
      </c>
      <c r="W135" s="281"/>
      <c r="X135" s="281"/>
      <c r="Y135" s="281"/>
      <c r="Z135" s="281"/>
      <c r="AA135" s="281"/>
      <c r="AB135" s="281"/>
      <c r="AC135" s="281"/>
      <c r="AD135" s="281"/>
      <c r="AE135" s="281"/>
      <c r="AF135" s="281"/>
      <c r="AG135" s="281"/>
      <c r="AH135" s="281"/>
      <c r="AI135" s="281"/>
      <c r="AJ135" s="281"/>
      <c r="AK135" s="281"/>
      <c r="AL135" s="281"/>
      <c r="AM135" s="281"/>
      <c r="AN135" s="281"/>
      <c r="AO135" s="281"/>
      <c r="AP135" s="281"/>
      <c r="AQ135" s="281"/>
      <c r="AR135" s="281"/>
      <c r="AS135" s="280"/>
      <c r="AT135" s="280"/>
      <c r="AU135" s="285"/>
      <c r="AV135" s="285"/>
      <c r="AW135" s="285"/>
      <c r="AX135" s="285"/>
      <c r="AY135" s="285"/>
      <c r="AZ135" s="285"/>
      <c r="BA135" s="285"/>
      <c r="BB135" s="274"/>
    </row>
    <row r="136" spans="2:54">
      <c r="B136" s="295">
        <v>83</v>
      </c>
      <c r="C136" s="274" t="s">
        <v>2267</v>
      </c>
      <c r="D136" s="275"/>
      <c r="E136" s="276"/>
      <c r="F136" s="277"/>
      <c r="G136" s="277"/>
      <c r="H136" s="278"/>
      <c r="I136" s="279"/>
      <c r="J136" s="279"/>
      <c r="K136" s="279"/>
      <c r="L136" s="280"/>
      <c r="M136" s="280"/>
      <c r="N136" s="280"/>
      <c r="O136" s="280"/>
      <c r="P136" s="280"/>
      <c r="Q136" s="280"/>
      <c r="R136" s="282"/>
      <c r="S136" s="281"/>
      <c r="T136" s="287"/>
      <c r="U136" s="281" t="s">
        <v>3</v>
      </c>
      <c r="V136" s="281" t="s">
        <v>263</v>
      </c>
      <c r="W136" s="281"/>
      <c r="X136" s="281"/>
      <c r="Y136" s="281"/>
      <c r="Z136" s="281"/>
      <c r="AA136" s="281"/>
      <c r="AB136" s="281"/>
      <c r="AC136" s="281"/>
      <c r="AD136" s="281"/>
      <c r="AE136" s="281"/>
      <c r="AF136" s="281"/>
      <c r="AG136" s="281"/>
      <c r="AH136" s="281"/>
      <c r="AI136" s="281"/>
      <c r="AJ136" s="281"/>
      <c r="AK136" s="281"/>
      <c r="AL136" s="281"/>
      <c r="AM136" s="281"/>
      <c r="AN136" s="281"/>
      <c r="AO136" s="281"/>
      <c r="AP136" s="281"/>
      <c r="AQ136" s="281"/>
      <c r="AR136" s="281"/>
      <c r="AS136" s="280"/>
      <c r="AT136" s="280"/>
      <c r="AU136" s="285"/>
      <c r="AV136" s="285"/>
      <c r="AW136" s="285"/>
      <c r="AX136" s="285"/>
      <c r="AY136" s="285"/>
      <c r="AZ136" s="285"/>
      <c r="BA136" s="285"/>
      <c r="BB136" s="274"/>
    </row>
    <row r="137" spans="2:54">
      <c r="B137" s="295">
        <v>88</v>
      </c>
      <c r="C137" s="274" t="s">
        <v>2268</v>
      </c>
      <c r="D137" s="275"/>
      <c r="E137" s="276"/>
      <c r="F137" s="277"/>
      <c r="G137" s="277"/>
      <c r="H137" s="278"/>
      <c r="I137" s="279"/>
      <c r="J137" s="279"/>
      <c r="K137" s="279"/>
      <c r="L137" s="280"/>
      <c r="M137" s="280"/>
      <c r="N137" s="280"/>
      <c r="O137" s="280"/>
      <c r="P137" s="280"/>
      <c r="Q137" s="280"/>
      <c r="R137" s="282"/>
      <c r="S137" s="281"/>
      <c r="T137" s="287"/>
      <c r="U137" s="281" t="s">
        <v>3</v>
      </c>
      <c r="V137" s="281" t="s">
        <v>263</v>
      </c>
      <c r="W137" s="281"/>
      <c r="X137" s="281"/>
      <c r="Y137" s="281"/>
      <c r="Z137" s="281"/>
      <c r="AA137" s="281"/>
      <c r="AB137" s="281"/>
      <c r="AC137" s="281"/>
      <c r="AD137" s="281"/>
      <c r="AE137" s="281"/>
      <c r="AF137" s="281"/>
      <c r="AG137" s="281"/>
      <c r="AH137" s="281"/>
      <c r="AI137" s="281"/>
      <c r="AJ137" s="281"/>
      <c r="AK137" s="281"/>
      <c r="AL137" s="281"/>
      <c r="AM137" s="281"/>
      <c r="AN137" s="281"/>
      <c r="AO137" s="281"/>
      <c r="AP137" s="281"/>
      <c r="AQ137" s="281"/>
      <c r="AR137" s="281"/>
      <c r="AS137" s="280"/>
      <c r="AT137" s="280"/>
      <c r="AU137" s="285"/>
      <c r="AV137" s="285"/>
      <c r="AW137" s="285"/>
      <c r="AX137" s="285"/>
      <c r="AY137" s="285"/>
      <c r="AZ137" s="285"/>
      <c r="BA137" s="285"/>
      <c r="BB137" s="274"/>
    </row>
    <row r="138" spans="2:54">
      <c r="B138" s="295">
        <v>107</v>
      </c>
      <c r="C138" s="274" t="s">
        <v>2268</v>
      </c>
      <c r="D138" s="275"/>
      <c r="E138" s="276"/>
      <c r="F138" s="277"/>
      <c r="G138" s="277"/>
      <c r="H138" s="278"/>
      <c r="I138" s="279"/>
      <c r="J138" s="279"/>
      <c r="K138" s="279"/>
      <c r="L138" s="280"/>
      <c r="M138" s="280"/>
      <c r="N138" s="280"/>
      <c r="O138" s="280"/>
      <c r="P138" s="280"/>
      <c r="Q138" s="280"/>
      <c r="R138" s="282"/>
      <c r="S138" s="281"/>
      <c r="T138" s="287"/>
      <c r="U138" s="281" t="s">
        <v>3</v>
      </c>
      <c r="V138" s="281" t="s">
        <v>263</v>
      </c>
      <c r="W138" s="281"/>
      <c r="X138" s="281"/>
      <c r="Y138" s="281"/>
      <c r="Z138" s="281"/>
      <c r="AA138" s="281"/>
      <c r="AB138" s="281"/>
      <c r="AC138" s="281"/>
      <c r="AD138" s="281"/>
      <c r="AE138" s="281"/>
      <c r="AF138" s="281"/>
      <c r="AG138" s="281"/>
      <c r="AH138" s="281"/>
      <c r="AI138" s="281"/>
      <c r="AJ138" s="281"/>
      <c r="AK138" s="281"/>
      <c r="AL138" s="281"/>
      <c r="AM138" s="281"/>
      <c r="AN138" s="281"/>
      <c r="AO138" s="281"/>
      <c r="AP138" s="281"/>
      <c r="AQ138" s="281"/>
      <c r="AR138" s="281"/>
      <c r="AS138" s="280"/>
      <c r="AT138" s="280"/>
      <c r="AU138" s="285"/>
      <c r="AV138" s="285"/>
      <c r="AW138" s="285"/>
      <c r="AX138" s="285"/>
      <c r="AY138" s="285"/>
      <c r="AZ138" s="285"/>
      <c r="BA138" s="285"/>
      <c r="BB138" s="274"/>
    </row>
    <row r="139" spans="2:54">
      <c r="B139" s="273" t="s">
        <v>2055</v>
      </c>
      <c r="C139" s="274" t="s">
        <v>2268</v>
      </c>
      <c r="D139" s="275"/>
      <c r="E139" s="276"/>
      <c r="F139" s="277"/>
      <c r="G139" s="277"/>
      <c r="H139" s="278"/>
      <c r="I139" s="279"/>
      <c r="J139" s="279"/>
      <c r="K139" s="279"/>
      <c r="L139" s="280"/>
      <c r="M139" s="280"/>
      <c r="N139" s="280"/>
      <c r="O139" s="280"/>
      <c r="P139" s="280"/>
      <c r="Q139" s="280"/>
      <c r="R139" s="282"/>
      <c r="S139" s="281"/>
      <c r="T139" s="287"/>
      <c r="U139" s="281" t="s">
        <v>3</v>
      </c>
      <c r="V139" s="281" t="s">
        <v>263</v>
      </c>
      <c r="W139" s="281"/>
      <c r="X139" s="281"/>
      <c r="Y139" s="281"/>
      <c r="Z139" s="281"/>
      <c r="AA139" s="281"/>
      <c r="AB139" s="281"/>
      <c r="AC139" s="281"/>
      <c r="AD139" s="281"/>
      <c r="AE139" s="281"/>
      <c r="AF139" s="281"/>
      <c r="AG139" s="281"/>
      <c r="AH139" s="281"/>
      <c r="AI139" s="281"/>
      <c r="AJ139" s="281"/>
      <c r="AK139" s="281"/>
      <c r="AL139" s="281"/>
      <c r="AM139" s="281"/>
      <c r="AN139" s="281"/>
      <c r="AO139" s="281"/>
      <c r="AP139" s="281"/>
      <c r="AQ139" s="281"/>
      <c r="AR139" s="281"/>
      <c r="AS139" s="280"/>
      <c r="AT139" s="280"/>
      <c r="AU139" s="285"/>
      <c r="AV139" s="285"/>
      <c r="AW139" s="285"/>
      <c r="AX139" s="285"/>
      <c r="AY139" s="285"/>
      <c r="AZ139" s="285"/>
      <c r="BA139" s="285"/>
      <c r="BB139" s="274"/>
    </row>
    <row r="140" spans="2:54">
      <c r="B140" s="273" t="s">
        <v>2060</v>
      </c>
      <c r="C140" s="274" t="s">
        <v>2268</v>
      </c>
      <c r="D140" s="275"/>
      <c r="E140" s="276"/>
      <c r="F140" s="277"/>
      <c r="G140" s="277"/>
      <c r="H140" s="278"/>
      <c r="I140" s="279"/>
      <c r="J140" s="279"/>
      <c r="K140" s="279"/>
      <c r="L140" s="280"/>
      <c r="M140" s="280"/>
      <c r="N140" s="280"/>
      <c r="O140" s="280"/>
      <c r="P140" s="280"/>
      <c r="Q140" s="280"/>
      <c r="R140" s="282"/>
      <c r="S140" s="281"/>
      <c r="T140" s="287"/>
      <c r="U140" s="281" t="s">
        <v>3</v>
      </c>
      <c r="V140" s="281" t="s">
        <v>263</v>
      </c>
      <c r="W140" s="281"/>
      <c r="X140" s="281"/>
      <c r="Y140" s="281"/>
      <c r="Z140" s="281"/>
      <c r="AA140" s="281"/>
      <c r="AB140" s="281"/>
      <c r="AC140" s="281"/>
      <c r="AD140" s="281"/>
      <c r="AE140" s="281"/>
      <c r="AF140" s="281"/>
      <c r="AG140" s="281"/>
      <c r="AH140" s="281"/>
      <c r="AI140" s="281"/>
      <c r="AJ140" s="281"/>
      <c r="AK140" s="281"/>
      <c r="AL140" s="281"/>
      <c r="AM140" s="281"/>
      <c r="AN140" s="281"/>
      <c r="AO140" s="281"/>
      <c r="AP140" s="281"/>
      <c r="AQ140" s="281"/>
      <c r="AR140" s="281"/>
      <c r="AS140" s="280"/>
      <c r="AT140" s="280"/>
      <c r="AU140" s="285"/>
      <c r="AV140" s="285"/>
      <c r="AW140" s="285"/>
      <c r="AX140" s="285"/>
      <c r="AY140" s="285"/>
      <c r="AZ140" s="285"/>
      <c r="BA140" s="285"/>
      <c r="BB140" s="274"/>
    </row>
    <row r="141" spans="2:54">
      <c r="B141" s="273" t="s">
        <v>2056</v>
      </c>
      <c r="C141" s="274" t="s">
        <v>2268</v>
      </c>
      <c r="D141" s="275"/>
      <c r="E141" s="276"/>
      <c r="F141" s="277"/>
      <c r="G141" s="277"/>
      <c r="H141" s="278"/>
      <c r="I141" s="279"/>
      <c r="J141" s="279"/>
      <c r="K141" s="279"/>
      <c r="L141" s="280"/>
      <c r="M141" s="280"/>
      <c r="N141" s="280"/>
      <c r="O141" s="280"/>
      <c r="P141" s="280"/>
      <c r="Q141" s="280"/>
      <c r="R141" s="282"/>
      <c r="S141" s="281"/>
      <c r="T141" s="287"/>
      <c r="U141" s="281" t="s">
        <v>3</v>
      </c>
      <c r="V141" s="281" t="s">
        <v>263</v>
      </c>
      <c r="W141" s="281"/>
      <c r="X141" s="281"/>
      <c r="Y141" s="281"/>
      <c r="Z141" s="281"/>
      <c r="AA141" s="281"/>
      <c r="AB141" s="281"/>
      <c r="AC141" s="281"/>
      <c r="AD141" s="281"/>
      <c r="AE141" s="281"/>
      <c r="AF141" s="281"/>
      <c r="AG141" s="281"/>
      <c r="AH141" s="281"/>
      <c r="AI141" s="281"/>
      <c r="AJ141" s="281"/>
      <c r="AK141" s="281"/>
      <c r="AL141" s="281"/>
      <c r="AM141" s="281"/>
      <c r="AN141" s="281"/>
      <c r="AO141" s="281"/>
      <c r="AP141" s="281"/>
      <c r="AQ141" s="281"/>
      <c r="AR141" s="281"/>
      <c r="AS141" s="280"/>
      <c r="AT141" s="280"/>
      <c r="AU141" s="285"/>
      <c r="AV141" s="285"/>
      <c r="AW141" s="285"/>
      <c r="AX141" s="285"/>
      <c r="AY141" s="285"/>
      <c r="AZ141" s="285"/>
      <c r="BA141" s="285"/>
      <c r="BB141" s="274"/>
    </row>
    <row r="142" spans="2:54">
      <c r="B142" s="273" t="s">
        <v>2057</v>
      </c>
      <c r="C142" s="274" t="s">
        <v>2267</v>
      </c>
      <c r="D142" s="275"/>
      <c r="E142" s="276"/>
      <c r="F142" s="277"/>
      <c r="G142" s="277"/>
      <c r="H142" s="278"/>
      <c r="I142" s="279"/>
      <c r="J142" s="279"/>
      <c r="K142" s="279"/>
      <c r="L142" s="280"/>
      <c r="M142" s="280"/>
      <c r="N142" s="280"/>
      <c r="O142" s="280"/>
      <c r="P142" s="280"/>
      <c r="Q142" s="280"/>
      <c r="R142" s="282"/>
      <c r="S142" s="281"/>
      <c r="T142" s="287"/>
      <c r="U142" s="281" t="s">
        <v>3</v>
      </c>
      <c r="V142" s="281" t="s">
        <v>263</v>
      </c>
      <c r="W142" s="281"/>
      <c r="X142" s="281"/>
      <c r="Y142" s="281"/>
      <c r="Z142" s="281"/>
      <c r="AA142" s="281"/>
      <c r="AB142" s="281"/>
      <c r="AC142" s="281"/>
      <c r="AD142" s="281"/>
      <c r="AE142" s="281"/>
      <c r="AF142" s="281"/>
      <c r="AG142" s="281"/>
      <c r="AH142" s="281"/>
      <c r="AI142" s="281"/>
      <c r="AJ142" s="281"/>
      <c r="AK142" s="281"/>
      <c r="AL142" s="281"/>
      <c r="AM142" s="281"/>
      <c r="AN142" s="281"/>
      <c r="AO142" s="281"/>
      <c r="AP142" s="281"/>
      <c r="AQ142" s="281"/>
      <c r="AR142" s="281"/>
      <c r="AS142" s="280"/>
      <c r="AT142" s="280"/>
      <c r="AU142" s="285"/>
      <c r="AV142" s="285"/>
      <c r="AW142" s="285"/>
      <c r="AX142" s="285"/>
      <c r="AY142" s="285"/>
      <c r="AZ142" s="285"/>
      <c r="BA142" s="285"/>
      <c r="BB142" s="274"/>
    </row>
    <row r="143" spans="2:54">
      <c r="B143" s="273" t="s">
        <v>2058</v>
      </c>
      <c r="C143" s="274" t="s">
        <v>2267</v>
      </c>
      <c r="D143" s="275"/>
      <c r="E143" s="276"/>
      <c r="F143" s="277"/>
      <c r="G143" s="277"/>
      <c r="H143" s="278"/>
      <c r="I143" s="279"/>
      <c r="J143" s="279"/>
      <c r="K143" s="279"/>
      <c r="L143" s="280"/>
      <c r="M143" s="280"/>
      <c r="N143" s="280"/>
      <c r="O143" s="280"/>
      <c r="P143" s="280"/>
      <c r="Q143" s="280"/>
      <c r="R143" s="282"/>
      <c r="S143" s="281"/>
      <c r="T143" s="287"/>
      <c r="U143" s="281" t="s">
        <v>3</v>
      </c>
      <c r="V143" s="281" t="s">
        <v>263</v>
      </c>
      <c r="W143" s="281"/>
      <c r="X143" s="281"/>
      <c r="Y143" s="281"/>
      <c r="Z143" s="281"/>
      <c r="AA143" s="281"/>
      <c r="AB143" s="281"/>
      <c r="AC143" s="281"/>
      <c r="AD143" s="281"/>
      <c r="AE143" s="281"/>
      <c r="AF143" s="281"/>
      <c r="AG143" s="281"/>
      <c r="AH143" s="281"/>
      <c r="AI143" s="281"/>
      <c r="AJ143" s="281"/>
      <c r="AK143" s="281"/>
      <c r="AL143" s="281"/>
      <c r="AM143" s="281"/>
      <c r="AN143" s="281"/>
      <c r="AO143" s="281"/>
      <c r="AP143" s="281"/>
      <c r="AQ143" s="281"/>
      <c r="AR143" s="281"/>
      <c r="AS143" s="280"/>
      <c r="AT143" s="280"/>
      <c r="AU143" s="285"/>
      <c r="AV143" s="285"/>
      <c r="AW143" s="285"/>
      <c r="AX143" s="285"/>
      <c r="AY143" s="285"/>
      <c r="AZ143" s="285"/>
      <c r="BA143" s="285"/>
      <c r="BB143" s="274"/>
    </row>
    <row r="144" spans="2:54">
      <c r="B144" s="273" t="s">
        <v>2059</v>
      </c>
      <c r="C144" s="274" t="s">
        <v>2268</v>
      </c>
      <c r="D144" s="275"/>
      <c r="E144" s="276"/>
      <c r="F144" s="277"/>
      <c r="G144" s="277"/>
      <c r="H144" s="278"/>
      <c r="I144" s="279"/>
      <c r="J144" s="279"/>
      <c r="K144" s="279"/>
      <c r="L144" s="280"/>
      <c r="M144" s="280"/>
      <c r="N144" s="280"/>
      <c r="O144" s="280"/>
      <c r="P144" s="280"/>
      <c r="Q144" s="280"/>
      <c r="R144" s="282"/>
      <c r="S144" s="281"/>
      <c r="T144" s="287"/>
      <c r="U144" s="281" t="s">
        <v>3</v>
      </c>
      <c r="V144" s="281" t="s">
        <v>263</v>
      </c>
      <c r="W144" s="281"/>
      <c r="X144" s="281"/>
      <c r="Y144" s="281"/>
      <c r="Z144" s="281"/>
      <c r="AA144" s="281"/>
      <c r="AB144" s="281"/>
      <c r="AC144" s="281"/>
      <c r="AD144" s="281"/>
      <c r="AE144" s="281"/>
      <c r="AF144" s="281"/>
      <c r="AG144" s="281"/>
      <c r="AH144" s="281"/>
      <c r="AI144" s="281"/>
      <c r="AJ144" s="281"/>
      <c r="AK144" s="281"/>
      <c r="AL144" s="281"/>
      <c r="AM144" s="281"/>
      <c r="AN144" s="281"/>
      <c r="AO144" s="281"/>
      <c r="AP144" s="281"/>
      <c r="AQ144" s="281"/>
      <c r="AR144" s="281"/>
      <c r="AS144" s="280"/>
      <c r="AT144" s="280"/>
      <c r="AU144" s="285"/>
      <c r="AV144" s="285"/>
      <c r="AW144" s="285"/>
      <c r="AX144" s="285"/>
      <c r="AY144" s="285"/>
      <c r="AZ144" s="285"/>
      <c r="BA144" s="285"/>
      <c r="BB144" s="274"/>
    </row>
    <row r="145" spans="2:54">
      <c r="B145" s="273" t="s">
        <v>2061</v>
      </c>
      <c r="C145" s="274" t="s">
        <v>2268</v>
      </c>
      <c r="D145" s="275"/>
      <c r="E145" s="276"/>
      <c r="F145" s="277"/>
      <c r="G145" s="277"/>
      <c r="H145" s="278"/>
      <c r="I145" s="279"/>
      <c r="J145" s="279"/>
      <c r="K145" s="279"/>
      <c r="L145" s="280"/>
      <c r="M145" s="280"/>
      <c r="N145" s="280"/>
      <c r="O145" s="280"/>
      <c r="P145" s="280"/>
      <c r="Q145" s="280"/>
      <c r="R145" s="282"/>
      <c r="S145" s="281"/>
      <c r="T145" s="287"/>
      <c r="U145" s="281" t="s">
        <v>3</v>
      </c>
      <c r="V145" s="281" t="s">
        <v>263</v>
      </c>
      <c r="W145" s="281"/>
      <c r="X145" s="281"/>
      <c r="Y145" s="281"/>
      <c r="Z145" s="281"/>
      <c r="AA145" s="281"/>
      <c r="AB145" s="281"/>
      <c r="AC145" s="281"/>
      <c r="AD145" s="281"/>
      <c r="AE145" s="281"/>
      <c r="AF145" s="281"/>
      <c r="AG145" s="281"/>
      <c r="AH145" s="281"/>
      <c r="AI145" s="281"/>
      <c r="AJ145" s="281"/>
      <c r="AK145" s="281"/>
      <c r="AL145" s="281"/>
      <c r="AM145" s="281"/>
      <c r="AN145" s="281"/>
      <c r="AO145" s="281"/>
      <c r="AP145" s="281"/>
      <c r="AQ145" s="281"/>
      <c r="AR145" s="281"/>
      <c r="AS145" s="280"/>
      <c r="AT145" s="280"/>
      <c r="AU145" s="285"/>
      <c r="AV145" s="285"/>
      <c r="AW145" s="285"/>
      <c r="AX145" s="285"/>
      <c r="AY145" s="285"/>
      <c r="AZ145" s="285"/>
      <c r="BA145" s="285"/>
      <c r="BB145" s="274"/>
    </row>
    <row r="146" spans="2:54">
      <c r="B146" s="273" t="s">
        <v>2062</v>
      </c>
      <c r="C146" s="274" t="s">
        <v>2267</v>
      </c>
      <c r="D146" s="275"/>
      <c r="E146" s="276"/>
      <c r="F146" s="277"/>
      <c r="G146" s="277"/>
      <c r="H146" s="278"/>
      <c r="I146" s="279"/>
      <c r="J146" s="279"/>
      <c r="K146" s="279"/>
      <c r="L146" s="280"/>
      <c r="M146" s="280"/>
      <c r="N146" s="280"/>
      <c r="O146" s="280"/>
      <c r="P146" s="280"/>
      <c r="Q146" s="280"/>
      <c r="R146" s="282"/>
      <c r="S146" s="281"/>
      <c r="T146" s="287"/>
      <c r="U146" s="281" t="s">
        <v>3</v>
      </c>
      <c r="V146" s="281" t="s">
        <v>263</v>
      </c>
      <c r="W146" s="281"/>
      <c r="X146" s="281"/>
      <c r="Y146" s="281"/>
      <c r="Z146" s="281"/>
      <c r="AA146" s="281"/>
      <c r="AB146" s="281"/>
      <c r="AC146" s="281"/>
      <c r="AD146" s="281"/>
      <c r="AE146" s="281"/>
      <c r="AF146" s="281"/>
      <c r="AG146" s="281"/>
      <c r="AH146" s="281"/>
      <c r="AI146" s="281"/>
      <c r="AJ146" s="281"/>
      <c r="AK146" s="281"/>
      <c r="AL146" s="281"/>
      <c r="AM146" s="281"/>
      <c r="AN146" s="281"/>
      <c r="AO146" s="281"/>
      <c r="AP146" s="281"/>
      <c r="AQ146" s="281"/>
      <c r="AR146" s="281"/>
      <c r="AS146" s="280"/>
      <c r="AT146" s="280"/>
      <c r="AU146" s="285"/>
      <c r="AV146" s="285"/>
      <c r="AW146" s="285"/>
      <c r="AX146" s="285"/>
      <c r="AY146" s="285"/>
      <c r="AZ146" s="285"/>
      <c r="BA146" s="285"/>
      <c r="BB146" s="274"/>
    </row>
    <row r="147" spans="2:54">
      <c r="B147" s="273" t="s">
        <v>2063</v>
      </c>
      <c r="C147" s="274" t="s">
        <v>2267</v>
      </c>
      <c r="D147" s="275"/>
      <c r="E147" s="276"/>
      <c r="F147" s="277"/>
      <c r="G147" s="277"/>
      <c r="H147" s="278"/>
      <c r="I147" s="279"/>
      <c r="J147" s="279"/>
      <c r="K147" s="279"/>
      <c r="L147" s="280"/>
      <c r="M147" s="280"/>
      <c r="N147" s="280"/>
      <c r="O147" s="280"/>
      <c r="P147" s="280"/>
      <c r="Q147" s="280"/>
      <c r="R147" s="282"/>
      <c r="S147" s="281"/>
      <c r="T147" s="287"/>
      <c r="U147" s="281" t="s">
        <v>3</v>
      </c>
      <c r="V147" s="281" t="s">
        <v>263</v>
      </c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0"/>
      <c r="AT147" s="280"/>
      <c r="AU147" s="285"/>
      <c r="AV147" s="285"/>
      <c r="AW147" s="285"/>
      <c r="AX147" s="285"/>
      <c r="AY147" s="285"/>
      <c r="AZ147" s="285"/>
      <c r="BA147" s="285"/>
      <c r="BB147" s="274"/>
    </row>
    <row r="148" spans="2:54">
      <c r="B148" s="273" t="s">
        <v>2380</v>
      </c>
      <c r="C148" s="274" t="s">
        <v>2267</v>
      </c>
      <c r="D148" s="275"/>
      <c r="E148" s="276"/>
      <c r="F148" s="277"/>
      <c r="G148" s="277"/>
      <c r="H148" s="278"/>
      <c r="I148" s="279"/>
      <c r="J148" s="279"/>
      <c r="K148" s="279"/>
      <c r="L148" s="280"/>
      <c r="M148" s="280"/>
      <c r="N148" s="280"/>
      <c r="O148" s="280"/>
      <c r="P148" s="280"/>
      <c r="Q148" s="280"/>
      <c r="R148" s="282"/>
      <c r="S148" s="281"/>
      <c r="T148" s="287"/>
      <c r="U148" s="281" t="s">
        <v>3</v>
      </c>
      <c r="V148" s="281" t="s">
        <v>263</v>
      </c>
      <c r="W148" s="281"/>
      <c r="X148" s="281"/>
      <c r="Y148" s="281"/>
      <c r="Z148" s="281"/>
      <c r="AA148" s="281"/>
      <c r="AB148" s="281"/>
      <c r="AC148" s="281"/>
      <c r="AD148" s="281"/>
      <c r="AE148" s="281"/>
      <c r="AF148" s="281"/>
      <c r="AG148" s="281"/>
      <c r="AH148" s="281"/>
      <c r="AI148" s="281"/>
      <c r="AJ148" s="281"/>
      <c r="AK148" s="281"/>
      <c r="AL148" s="281"/>
      <c r="AM148" s="281"/>
      <c r="AN148" s="281"/>
      <c r="AO148" s="281"/>
      <c r="AP148" s="281"/>
      <c r="AQ148" s="281"/>
      <c r="AR148" s="281"/>
      <c r="AS148" s="280"/>
      <c r="AT148" s="280"/>
      <c r="AU148" s="285"/>
      <c r="AV148" s="285"/>
      <c r="AW148" s="285"/>
      <c r="AX148" s="285"/>
      <c r="AY148" s="285"/>
      <c r="AZ148" s="285"/>
      <c r="BA148" s="285"/>
      <c r="BB148" s="274"/>
    </row>
    <row r="149" spans="2:54">
      <c r="B149" s="273" t="s">
        <v>2064</v>
      </c>
      <c r="C149" s="274" t="s">
        <v>2267</v>
      </c>
      <c r="D149" s="275"/>
      <c r="E149" s="276"/>
      <c r="F149" s="277"/>
      <c r="G149" s="277"/>
      <c r="H149" s="278"/>
      <c r="I149" s="279"/>
      <c r="J149" s="279"/>
      <c r="K149" s="279"/>
      <c r="L149" s="280"/>
      <c r="M149" s="280"/>
      <c r="N149" s="280"/>
      <c r="O149" s="280"/>
      <c r="P149" s="280"/>
      <c r="Q149" s="280"/>
      <c r="R149" s="282"/>
      <c r="S149" s="281"/>
      <c r="T149" s="287"/>
      <c r="U149" s="281" t="s">
        <v>3</v>
      </c>
      <c r="V149" s="281" t="s">
        <v>263</v>
      </c>
      <c r="W149" s="281"/>
      <c r="X149" s="281"/>
      <c r="Y149" s="281"/>
      <c r="Z149" s="281"/>
      <c r="AA149" s="281"/>
      <c r="AB149" s="281"/>
      <c r="AC149" s="281"/>
      <c r="AD149" s="281"/>
      <c r="AE149" s="281"/>
      <c r="AF149" s="281"/>
      <c r="AG149" s="281"/>
      <c r="AH149" s="281"/>
      <c r="AI149" s="281"/>
      <c r="AJ149" s="281"/>
      <c r="AK149" s="281"/>
      <c r="AL149" s="281"/>
      <c r="AM149" s="281"/>
      <c r="AN149" s="281"/>
      <c r="AO149" s="281"/>
      <c r="AP149" s="281"/>
      <c r="AQ149" s="281"/>
      <c r="AR149" s="281"/>
      <c r="AS149" s="280"/>
      <c r="AT149" s="280"/>
      <c r="AU149" s="285"/>
      <c r="AV149" s="285"/>
      <c r="AW149" s="285"/>
      <c r="AX149" s="285"/>
      <c r="AY149" s="285"/>
      <c r="AZ149" s="285"/>
      <c r="BA149" s="285"/>
      <c r="BB149" s="274"/>
    </row>
    <row r="150" spans="2:54">
      <c r="B150" s="273" t="s">
        <v>2065</v>
      </c>
      <c r="C150" s="274" t="s">
        <v>2267</v>
      </c>
      <c r="D150" s="275"/>
      <c r="E150" s="276"/>
      <c r="F150" s="277"/>
      <c r="G150" s="277"/>
      <c r="H150" s="278"/>
      <c r="I150" s="279"/>
      <c r="J150" s="279"/>
      <c r="K150" s="279"/>
      <c r="L150" s="280"/>
      <c r="M150" s="280"/>
      <c r="N150" s="280"/>
      <c r="O150" s="280"/>
      <c r="P150" s="280"/>
      <c r="Q150" s="280"/>
      <c r="R150" s="282"/>
      <c r="S150" s="281"/>
      <c r="T150" s="287"/>
      <c r="U150" s="281" t="s">
        <v>3</v>
      </c>
      <c r="V150" s="281" t="s">
        <v>263</v>
      </c>
      <c r="W150" s="281"/>
      <c r="X150" s="281"/>
      <c r="Y150" s="281"/>
      <c r="Z150" s="281"/>
      <c r="AA150" s="281"/>
      <c r="AB150" s="281"/>
      <c r="AC150" s="281"/>
      <c r="AD150" s="281"/>
      <c r="AE150" s="281"/>
      <c r="AF150" s="281"/>
      <c r="AG150" s="281"/>
      <c r="AH150" s="281"/>
      <c r="AI150" s="281"/>
      <c r="AJ150" s="281"/>
      <c r="AK150" s="281"/>
      <c r="AL150" s="281"/>
      <c r="AM150" s="281"/>
      <c r="AN150" s="281"/>
      <c r="AO150" s="281"/>
      <c r="AP150" s="281"/>
      <c r="AQ150" s="281"/>
      <c r="AR150" s="281"/>
      <c r="AS150" s="280"/>
      <c r="AT150" s="280"/>
      <c r="AU150" s="285"/>
      <c r="AV150" s="285"/>
      <c r="AW150" s="285"/>
      <c r="AX150" s="285"/>
      <c r="AY150" s="285"/>
      <c r="AZ150" s="285"/>
      <c r="BA150" s="285"/>
      <c r="BB150" s="274"/>
    </row>
    <row r="151" spans="2:54">
      <c r="B151" s="273" t="s">
        <v>2066</v>
      </c>
      <c r="C151" s="274" t="s">
        <v>2267</v>
      </c>
      <c r="D151" s="275"/>
      <c r="E151" s="276"/>
      <c r="F151" s="277"/>
      <c r="G151" s="277"/>
      <c r="H151" s="278"/>
      <c r="I151" s="279"/>
      <c r="J151" s="279"/>
      <c r="K151" s="279"/>
      <c r="L151" s="280"/>
      <c r="M151" s="280"/>
      <c r="N151" s="280"/>
      <c r="O151" s="280"/>
      <c r="P151" s="280"/>
      <c r="Q151" s="280"/>
      <c r="R151" s="282"/>
      <c r="S151" s="281"/>
      <c r="T151" s="287"/>
      <c r="U151" s="281" t="s">
        <v>3</v>
      </c>
      <c r="V151" s="281" t="s">
        <v>263</v>
      </c>
      <c r="W151" s="281"/>
      <c r="X151" s="281"/>
      <c r="Y151" s="281"/>
      <c r="Z151" s="281"/>
      <c r="AA151" s="281"/>
      <c r="AB151" s="281"/>
      <c r="AC151" s="281"/>
      <c r="AD151" s="281"/>
      <c r="AE151" s="281"/>
      <c r="AF151" s="281"/>
      <c r="AG151" s="281"/>
      <c r="AH151" s="281"/>
      <c r="AI151" s="281"/>
      <c r="AJ151" s="281"/>
      <c r="AK151" s="281"/>
      <c r="AL151" s="281"/>
      <c r="AM151" s="281"/>
      <c r="AN151" s="281"/>
      <c r="AO151" s="281"/>
      <c r="AP151" s="281"/>
      <c r="AQ151" s="281"/>
      <c r="AR151" s="281"/>
      <c r="AS151" s="280"/>
      <c r="AT151" s="280"/>
      <c r="AU151" s="285"/>
      <c r="AV151" s="285"/>
      <c r="AW151" s="285"/>
      <c r="AX151" s="285"/>
      <c r="AY151" s="285"/>
      <c r="AZ151" s="285"/>
      <c r="BA151" s="285"/>
      <c r="BB151" s="274"/>
    </row>
    <row r="152" spans="2:54">
      <c r="B152" s="273" t="s">
        <v>2067</v>
      </c>
      <c r="C152" s="274" t="s">
        <v>2267</v>
      </c>
      <c r="D152" s="275"/>
      <c r="E152" s="276"/>
      <c r="F152" s="277"/>
      <c r="G152" s="277"/>
      <c r="H152" s="278"/>
      <c r="I152" s="279"/>
      <c r="J152" s="279"/>
      <c r="K152" s="279"/>
      <c r="L152" s="280"/>
      <c r="M152" s="280"/>
      <c r="N152" s="280"/>
      <c r="O152" s="280"/>
      <c r="P152" s="280"/>
      <c r="Q152" s="280"/>
      <c r="R152" s="282"/>
      <c r="S152" s="281"/>
      <c r="T152" s="287"/>
      <c r="U152" s="281" t="s">
        <v>3</v>
      </c>
      <c r="V152" s="281" t="s">
        <v>263</v>
      </c>
      <c r="W152" s="281"/>
      <c r="X152" s="281"/>
      <c r="Y152" s="281"/>
      <c r="Z152" s="281"/>
      <c r="AA152" s="281"/>
      <c r="AB152" s="281"/>
      <c r="AC152" s="281"/>
      <c r="AD152" s="281"/>
      <c r="AE152" s="281"/>
      <c r="AF152" s="281"/>
      <c r="AG152" s="281"/>
      <c r="AH152" s="281"/>
      <c r="AI152" s="281"/>
      <c r="AJ152" s="281"/>
      <c r="AK152" s="281"/>
      <c r="AL152" s="281"/>
      <c r="AM152" s="281"/>
      <c r="AN152" s="281"/>
      <c r="AO152" s="281"/>
      <c r="AP152" s="281"/>
      <c r="AQ152" s="281"/>
      <c r="AR152" s="281"/>
      <c r="AS152" s="280"/>
      <c r="AT152" s="280"/>
      <c r="AU152" s="285"/>
      <c r="AV152" s="285"/>
      <c r="AW152" s="285"/>
      <c r="AX152" s="285"/>
      <c r="AY152" s="285"/>
      <c r="AZ152" s="285"/>
      <c r="BA152" s="285"/>
      <c r="BB152" s="274"/>
    </row>
    <row r="153" spans="2:54">
      <c r="B153" s="273" t="s">
        <v>2068</v>
      </c>
      <c r="C153" s="274" t="s">
        <v>2267</v>
      </c>
      <c r="D153" s="275"/>
      <c r="E153" s="276"/>
      <c r="F153" s="277"/>
      <c r="G153" s="277"/>
      <c r="H153" s="278"/>
      <c r="I153" s="279"/>
      <c r="J153" s="279"/>
      <c r="K153" s="279"/>
      <c r="L153" s="280"/>
      <c r="M153" s="280"/>
      <c r="N153" s="280"/>
      <c r="O153" s="280"/>
      <c r="P153" s="280"/>
      <c r="Q153" s="280"/>
      <c r="R153" s="282"/>
      <c r="S153" s="281"/>
      <c r="T153" s="287"/>
      <c r="U153" s="281" t="s">
        <v>3</v>
      </c>
      <c r="V153" s="281" t="s">
        <v>263</v>
      </c>
      <c r="W153" s="281"/>
      <c r="X153" s="281"/>
      <c r="Y153" s="281"/>
      <c r="Z153" s="281"/>
      <c r="AA153" s="281"/>
      <c r="AB153" s="281"/>
      <c r="AC153" s="281"/>
      <c r="AD153" s="281"/>
      <c r="AE153" s="281"/>
      <c r="AF153" s="281"/>
      <c r="AG153" s="281"/>
      <c r="AH153" s="281"/>
      <c r="AI153" s="281"/>
      <c r="AJ153" s="281"/>
      <c r="AK153" s="281"/>
      <c r="AL153" s="281"/>
      <c r="AM153" s="281"/>
      <c r="AN153" s="281"/>
      <c r="AO153" s="281"/>
      <c r="AP153" s="281"/>
      <c r="AQ153" s="281"/>
      <c r="AR153" s="281"/>
      <c r="AS153" s="280"/>
      <c r="AT153" s="280"/>
      <c r="AU153" s="285"/>
      <c r="AV153" s="285"/>
      <c r="AW153" s="285"/>
      <c r="AX153" s="285"/>
      <c r="AY153" s="285"/>
      <c r="AZ153" s="285"/>
      <c r="BA153" s="285"/>
      <c r="BB153" s="274"/>
    </row>
    <row r="154" spans="2:54">
      <c r="B154" s="273" t="s">
        <v>2069</v>
      </c>
      <c r="C154" s="274" t="s">
        <v>2268</v>
      </c>
      <c r="D154" s="275"/>
      <c r="E154" s="276"/>
      <c r="F154" s="277"/>
      <c r="G154" s="277"/>
      <c r="H154" s="278"/>
      <c r="I154" s="279"/>
      <c r="J154" s="279"/>
      <c r="K154" s="279"/>
      <c r="L154" s="280"/>
      <c r="M154" s="280"/>
      <c r="N154" s="280"/>
      <c r="O154" s="280"/>
      <c r="P154" s="280"/>
      <c r="Q154" s="280"/>
      <c r="R154" s="282"/>
      <c r="S154" s="281"/>
      <c r="T154" s="287"/>
      <c r="U154" s="281" t="s">
        <v>3</v>
      </c>
      <c r="V154" s="281" t="s">
        <v>263</v>
      </c>
      <c r="W154" s="281"/>
      <c r="X154" s="281"/>
      <c r="Y154" s="281"/>
      <c r="Z154" s="281"/>
      <c r="AA154" s="281"/>
      <c r="AB154" s="281"/>
      <c r="AC154" s="281"/>
      <c r="AD154" s="281"/>
      <c r="AE154" s="281"/>
      <c r="AF154" s="281"/>
      <c r="AG154" s="281"/>
      <c r="AH154" s="281"/>
      <c r="AI154" s="281"/>
      <c r="AJ154" s="281"/>
      <c r="AK154" s="281"/>
      <c r="AL154" s="281"/>
      <c r="AM154" s="281"/>
      <c r="AN154" s="281"/>
      <c r="AO154" s="281"/>
      <c r="AP154" s="281"/>
      <c r="AQ154" s="281"/>
      <c r="AR154" s="281"/>
      <c r="AS154" s="280"/>
      <c r="AT154" s="280"/>
      <c r="AU154" s="285"/>
      <c r="AV154" s="285"/>
      <c r="AW154" s="285"/>
      <c r="AX154" s="285"/>
      <c r="AY154" s="285"/>
      <c r="AZ154" s="285"/>
      <c r="BA154" s="285"/>
      <c r="BB154" s="274"/>
    </row>
    <row r="155" spans="2:54">
      <c r="B155" s="273" t="s">
        <v>2070</v>
      </c>
      <c r="C155" s="274" t="s">
        <v>2268</v>
      </c>
      <c r="D155" s="275"/>
      <c r="E155" s="276"/>
      <c r="F155" s="277"/>
      <c r="G155" s="277"/>
      <c r="H155" s="278"/>
      <c r="I155" s="279"/>
      <c r="J155" s="279"/>
      <c r="K155" s="279"/>
      <c r="L155" s="280"/>
      <c r="M155" s="280"/>
      <c r="N155" s="280"/>
      <c r="O155" s="280"/>
      <c r="P155" s="280"/>
      <c r="Q155" s="280"/>
      <c r="R155" s="282"/>
      <c r="S155" s="281"/>
      <c r="T155" s="287"/>
      <c r="U155" s="281" t="s">
        <v>3</v>
      </c>
      <c r="V155" s="281" t="s">
        <v>263</v>
      </c>
      <c r="W155" s="281"/>
      <c r="X155" s="281"/>
      <c r="Y155" s="281"/>
      <c r="Z155" s="281"/>
      <c r="AA155" s="281"/>
      <c r="AB155" s="281"/>
      <c r="AC155" s="281"/>
      <c r="AD155" s="281"/>
      <c r="AE155" s="281"/>
      <c r="AF155" s="281"/>
      <c r="AG155" s="281"/>
      <c r="AH155" s="281"/>
      <c r="AI155" s="281"/>
      <c r="AJ155" s="281"/>
      <c r="AK155" s="281"/>
      <c r="AL155" s="281"/>
      <c r="AM155" s="281"/>
      <c r="AN155" s="281"/>
      <c r="AO155" s="281"/>
      <c r="AP155" s="281"/>
      <c r="AQ155" s="281"/>
      <c r="AR155" s="281"/>
      <c r="AS155" s="280"/>
      <c r="AT155" s="280"/>
      <c r="AU155" s="285"/>
      <c r="AV155" s="285"/>
      <c r="AW155" s="285"/>
      <c r="AX155" s="285"/>
      <c r="AY155" s="285"/>
      <c r="AZ155" s="285"/>
      <c r="BA155" s="285"/>
      <c r="BB155" s="274"/>
    </row>
    <row r="156" spans="2:54">
      <c r="B156" s="273" t="s">
        <v>2071</v>
      </c>
      <c r="C156" s="274" t="s">
        <v>2268</v>
      </c>
      <c r="D156" s="275"/>
      <c r="E156" s="276"/>
      <c r="F156" s="277"/>
      <c r="G156" s="277"/>
      <c r="H156" s="278"/>
      <c r="I156" s="279"/>
      <c r="J156" s="279"/>
      <c r="K156" s="279"/>
      <c r="L156" s="280"/>
      <c r="M156" s="280"/>
      <c r="N156" s="280"/>
      <c r="O156" s="280"/>
      <c r="P156" s="280"/>
      <c r="Q156" s="280"/>
      <c r="R156" s="282"/>
      <c r="S156" s="281"/>
      <c r="T156" s="287"/>
      <c r="U156" s="281" t="s">
        <v>3</v>
      </c>
      <c r="V156" s="281" t="s">
        <v>263</v>
      </c>
      <c r="W156" s="281"/>
      <c r="X156" s="281"/>
      <c r="Y156" s="281"/>
      <c r="Z156" s="281"/>
      <c r="AA156" s="281"/>
      <c r="AB156" s="281"/>
      <c r="AC156" s="281"/>
      <c r="AD156" s="281"/>
      <c r="AE156" s="281"/>
      <c r="AF156" s="281"/>
      <c r="AG156" s="281"/>
      <c r="AH156" s="281"/>
      <c r="AI156" s="281"/>
      <c r="AJ156" s="281"/>
      <c r="AK156" s="281"/>
      <c r="AL156" s="281"/>
      <c r="AM156" s="281"/>
      <c r="AN156" s="281"/>
      <c r="AO156" s="281"/>
      <c r="AP156" s="281"/>
      <c r="AQ156" s="281"/>
      <c r="AR156" s="281"/>
      <c r="AS156" s="280"/>
      <c r="AT156" s="280"/>
      <c r="AU156" s="285"/>
      <c r="AV156" s="285"/>
      <c r="AW156" s="285"/>
      <c r="AX156" s="285"/>
      <c r="AY156" s="285"/>
      <c r="AZ156" s="285"/>
      <c r="BA156" s="285"/>
      <c r="BB156" s="274"/>
    </row>
    <row r="157" spans="2:54">
      <c r="B157" s="294" t="s">
        <v>893</v>
      </c>
      <c r="C157" s="289" t="s">
        <v>2072</v>
      </c>
      <c r="D157" s="275"/>
      <c r="E157" s="276"/>
      <c r="F157" s="277"/>
      <c r="G157" s="277"/>
      <c r="H157" s="278"/>
      <c r="I157" s="279"/>
      <c r="J157" s="279"/>
      <c r="K157" s="279"/>
      <c r="L157" s="280"/>
      <c r="M157" s="280"/>
      <c r="N157" s="280"/>
      <c r="O157" s="280"/>
      <c r="P157" s="280"/>
      <c r="Q157" s="280"/>
      <c r="R157" s="282"/>
      <c r="S157" s="281"/>
      <c r="T157" s="287"/>
      <c r="U157" s="281"/>
      <c r="V157" s="281"/>
      <c r="W157" s="281"/>
      <c r="X157" s="281"/>
      <c r="Y157" s="281"/>
      <c r="Z157" s="281"/>
      <c r="AA157" s="281"/>
      <c r="AB157" s="281"/>
      <c r="AC157" s="281"/>
      <c r="AD157" s="281"/>
      <c r="AE157" s="281"/>
      <c r="AF157" s="281"/>
      <c r="AG157" s="281"/>
      <c r="AH157" s="281"/>
      <c r="AI157" s="281"/>
      <c r="AJ157" s="281"/>
      <c r="AK157" s="281"/>
      <c r="AL157" s="281"/>
      <c r="AM157" s="281"/>
      <c r="AN157" s="281"/>
      <c r="AO157" s="281"/>
      <c r="AP157" s="281"/>
      <c r="AQ157" s="281"/>
      <c r="AR157" s="281"/>
      <c r="AS157" s="280"/>
      <c r="AT157" s="280"/>
      <c r="AU157" s="285"/>
      <c r="AV157" s="285"/>
      <c r="AW157" s="285"/>
      <c r="AX157" s="285"/>
      <c r="AY157" s="285"/>
      <c r="AZ157" s="285"/>
      <c r="BA157" s="285"/>
      <c r="BB157" s="274"/>
    </row>
    <row r="158" spans="2:54">
      <c r="B158" s="295">
        <v>9</v>
      </c>
      <c r="C158" s="274" t="s">
        <v>2269</v>
      </c>
      <c r="D158" s="275"/>
      <c r="E158" s="276"/>
      <c r="F158" s="277"/>
      <c r="G158" s="277"/>
      <c r="H158" s="278"/>
      <c r="I158" s="279"/>
      <c r="J158" s="279"/>
      <c r="K158" s="279"/>
      <c r="L158" s="280"/>
      <c r="M158" s="280"/>
      <c r="N158" s="280"/>
      <c r="O158" s="280"/>
      <c r="P158" s="280"/>
      <c r="Q158" s="280"/>
      <c r="R158" s="282"/>
      <c r="S158" s="281"/>
      <c r="T158" s="287"/>
      <c r="U158" s="281" t="s">
        <v>3</v>
      </c>
      <c r="V158" s="281" t="s">
        <v>263</v>
      </c>
      <c r="W158" s="281"/>
      <c r="X158" s="281"/>
      <c r="Y158" s="281"/>
      <c r="Z158" s="281"/>
      <c r="AA158" s="281"/>
      <c r="AB158" s="281"/>
      <c r="AC158" s="281"/>
      <c r="AD158" s="281"/>
      <c r="AE158" s="281"/>
      <c r="AF158" s="281"/>
      <c r="AG158" s="281"/>
      <c r="AH158" s="281"/>
      <c r="AI158" s="281"/>
      <c r="AJ158" s="281"/>
      <c r="AK158" s="281"/>
      <c r="AL158" s="281"/>
      <c r="AM158" s="281"/>
      <c r="AN158" s="281"/>
      <c r="AO158" s="281"/>
      <c r="AP158" s="281"/>
      <c r="AQ158" s="281"/>
      <c r="AR158" s="281"/>
      <c r="AS158" s="280"/>
      <c r="AT158" s="280"/>
      <c r="AU158" s="285"/>
      <c r="AV158" s="285"/>
      <c r="AW158" s="285"/>
      <c r="AX158" s="285"/>
      <c r="AY158" s="285"/>
      <c r="AZ158" s="285"/>
      <c r="BA158" s="285"/>
      <c r="BB158" s="274"/>
    </row>
    <row r="159" spans="2:54">
      <c r="B159" s="295">
        <v>33</v>
      </c>
      <c r="C159" s="274" t="s">
        <v>2267</v>
      </c>
      <c r="D159" s="275"/>
      <c r="E159" s="276"/>
      <c r="F159" s="277"/>
      <c r="G159" s="277"/>
      <c r="H159" s="278"/>
      <c r="I159" s="279"/>
      <c r="J159" s="279"/>
      <c r="K159" s="279"/>
      <c r="L159" s="280"/>
      <c r="M159" s="280"/>
      <c r="N159" s="280"/>
      <c r="O159" s="280"/>
      <c r="P159" s="280"/>
      <c r="Q159" s="280"/>
      <c r="R159" s="282"/>
      <c r="S159" s="281"/>
      <c r="T159" s="287"/>
      <c r="U159" s="281" t="s">
        <v>3</v>
      </c>
      <c r="V159" s="281" t="s">
        <v>263</v>
      </c>
      <c r="W159" s="281"/>
      <c r="X159" s="281"/>
      <c r="Y159" s="281"/>
      <c r="Z159" s="281"/>
      <c r="AA159" s="281"/>
      <c r="AB159" s="281"/>
      <c r="AC159" s="281"/>
      <c r="AD159" s="281"/>
      <c r="AE159" s="281"/>
      <c r="AF159" s="281"/>
      <c r="AG159" s="281"/>
      <c r="AH159" s="281"/>
      <c r="AI159" s="281"/>
      <c r="AJ159" s="281"/>
      <c r="AK159" s="281"/>
      <c r="AL159" s="281"/>
      <c r="AM159" s="281"/>
      <c r="AN159" s="281"/>
      <c r="AO159" s="281"/>
      <c r="AP159" s="281"/>
      <c r="AQ159" s="281"/>
      <c r="AR159" s="281"/>
      <c r="AS159" s="280"/>
      <c r="AT159" s="280"/>
      <c r="AU159" s="285"/>
      <c r="AV159" s="285"/>
      <c r="AW159" s="285"/>
      <c r="AX159" s="285"/>
      <c r="AY159" s="285"/>
      <c r="AZ159" s="285"/>
      <c r="BA159" s="285"/>
      <c r="BB159" s="274"/>
    </row>
    <row r="160" spans="2:54">
      <c r="B160" s="295">
        <v>46</v>
      </c>
      <c r="C160" s="274" t="s">
        <v>2268</v>
      </c>
      <c r="D160" s="275"/>
      <c r="E160" s="276"/>
      <c r="F160" s="277"/>
      <c r="G160" s="277"/>
      <c r="H160" s="278"/>
      <c r="I160" s="279"/>
      <c r="J160" s="279"/>
      <c r="K160" s="279"/>
      <c r="L160" s="280"/>
      <c r="M160" s="280"/>
      <c r="N160" s="280"/>
      <c r="O160" s="280"/>
      <c r="P160" s="280"/>
      <c r="Q160" s="280"/>
      <c r="R160" s="282"/>
      <c r="S160" s="281"/>
      <c r="T160" s="287"/>
      <c r="U160" s="281" t="s">
        <v>3</v>
      </c>
      <c r="V160" s="281" t="s">
        <v>263</v>
      </c>
      <c r="W160" s="281"/>
      <c r="X160" s="281"/>
      <c r="Y160" s="281"/>
      <c r="Z160" s="281"/>
      <c r="AA160" s="281"/>
      <c r="AB160" s="281"/>
      <c r="AC160" s="281"/>
      <c r="AD160" s="281"/>
      <c r="AE160" s="281"/>
      <c r="AF160" s="281"/>
      <c r="AG160" s="281"/>
      <c r="AH160" s="281"/>
      <c r="AI160" s="281"/>
      <c r="AJ160" s="281"/>
      <c r="AK160" s="281"/>
      <c r="AL160" s="281"/>
      <c r="AM160" s="281"/>
      <c r="AN160" s="281"/>
      <c r="AO160" s="281"/>
      <c r="AP160" s="281"/>
      <c r="AQ160" s="281"/>
      <c r="AR160" s="281"/>
      <c r="AS160" s="280"/>
      <c r="AT160" s="280"/>
      <c r="AU160" s="285"/>
      <c r="AV160" s="285"/>
      <c r="AW160" s="285"/>
      <c r="AX160" s="285"/>
      <c r="AY160" s="285"/>
      <c r="AZ160" s="285"/>
      <c r="BA160" s="285"/>
      <c r="BB160" s="274"/>
    </row>
    <row r="161" spans="2:54">
      <c r="B161" s="295">
        <v>64</v>
      </c>
      <c r="C161" s="274" t="s">
        <v>2268</v>
      </c>
      <c r="D161" s="275"/>
      <c r="E161" s="276"/>
      <c r="F161" s="277"/>
      <c r="G161" s="277"/>
      <c r="H161" s="278"/>
      <c r="I161" s="279"/>
      <c r="J161" s="279"/>
      <c r="K161" s="279"/>
      <c r="L161" s="280"/>
      <c r="M161" s="280"/>
      <c r="N161" s="280"/>
      <c r="O161" s="280"/>
      <c r="P161" s="280"/>
      <c r="Q161" s="280"/>
      <c r="R161" s="282"/>
      <c r="S161" s="281"/>
      <c r="T161" s="287"/>
      <c r="U161" s="281" t="s">
        <v>3</v>
      </c>
      <c r="V161" s="281" t="s">
        <v>263</v>
      </c>
      <c r="W161" s="281"/>
      <c r="X161" s="281"/>
      <c r="Y161" s="281"/>
      <c r="Z161" s="281"/>
      <c r="AA161" s="281"/>
      <c r="AB161" s="281"/>
      <c r="AC161" s="281"/>
      <c r="AD161" s="281"/>
      <c r="AE161" s="281"/>
      <c r="AF161" s="281"/>
      <c r="AG161" s="281"/>
      <c r="AH161" s="281"/>
      <c r="AI161" s="281"/>
      <c r="AJ161" s="281"/>
      <c r="AK161" s="281"/>
      <c r="AL161" s="281"/>
      <c r="AM161" s="281"/>
      <c r="AN161" s="281"/>
      <c r="AO161" s="281"/>
      <c r="AP161" s="281"/>
      <c r="AQ161" s="281"/>
      <c r="AR161" s="281"/>
      <c r="AS161" s="280"/>
      <c r="AT161" s="280"/>
      <c r="AU161" s="285"/>
      <c r="AV161" s="285"/>
      <c r="AW161" s="285"/>
      <c r="AX161" s="285"/>
      <c r="AY161" s="285"/>
      <c r="AZ161" s="285"/>
      <c r="BA161" s="285"/>
      <c r="BB161" s="274"/>
    </row>
    <row r="162" spans="2:54">
      <c r="B162" s="295">
        <v>67</v>
      </c>
      <c r="C162" s="274" t="s">
        <v>2268</v>
      </c>
      <c r="D162" s="275"/>
      <c r="E162" s="276"/>
      <c r="F162" s="277"/>
      <c r="G162" s="277"/>
      <c r="H162" s="278"/>
      <c r="I162" s="279"/>
      <c r="J162" s="279"/>
      <c r="K162" s="279"/>
      <c r="L162" s="280"/>
      <c r="M162" s="280"/>
      <c r="N162" s="280"/>
      <c r="O162" s="280"/>
      <c r="P162" s="280"/>
      <c r="Q162" s="280"/>
      <c r="R162" s="282"/>
      <c r="S162" s="281"/>
      <c r="T162" s="287"/>
      <c r="U162" s="281" t="s">
        <v>3</v>
      </c>
      <c r="V162" s="281" t="s">
        <v>263</v>
      </c>
      <c r="W162" s="281"/>
      <c r="X162" s="281"/>
      <c r="Y162" s="281"/>
      <c r="Z162" s="281"/>
      <c r="AA162" s="281"/>
      <c r="AB162" s="281"/>
      <c r="AC162" s="281"/>
      <c r="AD162" s="281"/>
      <c r="AE162" s="281"/>
      <c r="AF162" s="281"/>
      <c r="AG162" s="281"/>
      <c r="AH162" s="281"/>
      <c r="AI162" s="281"/>
      <c r="AJ162" s="281"/>
      <c r="AK162" s="281"/>
      <c r="AL162" s="281"/>
      <c r="AM162" s="281"/>
      <c r="AN162" s="281"/>
      <c r="AO162" s="281"/>
      <c r="AP162" s="281"/>
      <c r="AQ162" s="281"/>
      <c r="AR162" s="281"/>
      <c r="AS162" s="280"/>
      <c r="AT162" s="280"/>
      <c r="AU162" s="285"/>
      <c r="AV162" s="285"/>
      <c r="AW162" s="285"/>
      <c r="AX162" s="285"/>
      <c r="AY162" s="285"/>
      <c r="AZ162" s="285"/>
      <c r="BA162" s="285"/>
      <c r="BB162" s="274"/>
    </row>
    <row r="163" spans="2:54">
      <c r="B163" s="295">
        <v>73</v>
      </c>
      <c r="C163" s="274" t="s">
        <v>2268</v>
      </c>
      <c r="D163" s="275"/>
      <c r="E163" s="276"/>
      <c r="F163" s="277"/>
      <c r="G163" s="277"/>
      <c r="H163" s="278"/>
      <c r="I163" s="279"/>
      <c r="J163" s="279"/>
      <c r="K163" s="279"/>
      <c r="L163" s="280"/>
      <c r="M163" s="280"/>
      <c r="N163" s="280"/>
      <c r="O163" s="280"/>
      <c r="P163" s="280"/>
      <c r="Q163" s="280"/>
      <c r="R163" s="282"/>
      <c r="S163" s="281"/>
      <c r="T163" s="287"/>
      <c r="U163" s="281" t="s">
        <v>3</v>
      </c>
      <c r="V163" s="281" t="s">
        <v>263</v>
      </c>
      <c r="W163" s="281"/>
      <c r="X163" s="281"/>
      <c r="Y163" s="281"/>
      <c r="Z163" s="281"/>
      <c r="AA163" s="281"/>
      <c r="AB163" s="281"/>
      <c r="AC163" s="281"/>
      <c r="AD163" s="281"/>
      <c r="AE163" s="281"/>
      <c r="AF163" s="281"/>
      <c r="AG163" s="281"/>
      <c r="AH163" s="281"/>
      <c r="AI163" s="281"/>
      <c r="AJ163" s="281"/>
      <c r="AK163" s="281"/>
      <c r="AL163" s="281"/>
      <c r="AM163" s="281"/>
      <c r="AN163" s="281"/>
      <c r="AO163" s="281"/>
      <c r="AP163" s="281"/>
      <c r="AQ163" s="281"/>
      <c r="AR163" s="281"/>
      <c r="AS163" s="280"/>
      <c r="AT163" s="280"/>
      <c r="AU163" s="285"/>
      <c r="AV163" s="285"/>
      <c r="AW163" s="285"/>
      <c r="AX163" s="285"/>
      <c r="AY163" s="285"/>
      <c r="AZ163" s="285"/>
      <c r="BA163" s="285"/>
      <c r="BB163" s="274"/>
    </row>
    <row r="164" spans="2:54">
      <c r="B164" s="295">
        <v>84</v>
      </c>
      <c r="C164" s="274" t="s">
        <v>2268</v>
      </c>
      <c r="D164" s="275"/>
      <c r="E164" s="276"/>
      <c r="F164" s="277"/>
      <c r="G164" s="277"/>
      <c r="H164" s="278"/>
      <c r="I164" s="279"/>
      <c r="J164" s="279"/>
      <c r="K164" s="279"/>
      <c r="L164" s="280"/>
      <c r="M164" s="280"/>
      <c r="N164" s="280"/>
      <c r="O164" s="280"/>
      <c r="P164" s="280"/>
      <c r="Q164" s="280"/>
      <c r="R164" s="282"/>
      <c r="S164" s="281"/>
      <c r="T164" s="287"/>
      <c r="U164" s="281" t="s">
        <v>3</v>
      </c>
      <c r="V164" s="281" t="s">
        <v>263</v>
      </c>
      <c r="W164" s="281"/>
      <c r="X164" s="281"/>
      <c r="Y164" s="281"/>
      <c r="Z164" s="281"/>
      <c r="AA164" s="281"/>
      <c r="AB164" s="281"/>
      <c r="AC164" s="281"/>
      <c r="AD164" s="281"/>
      <c r="AE164" s="281"/>
      <c r="AF164" s="281"/>
      <c r="AG164" s="281"/>
      <c r="AH164" s="281"/>
      <c r="AI164" s="281"/>
      <c r="AJ164" s="281"/>
      <c r="AK164" s="281"/>
      <c r="AL164" s="281"/>
      <c r="AM164" s="281"/>
      <c r="AN164" s="281"/>
      <c r="AO164" s="281"/>
      <c r="AP164" s="281"/>
      <c r="AQ164" s="281"/>
      <c r="AR164" s="281"/>
      <c r="AS164" s="280"/>
      <c r="AT164" s="280"/>
      <c r="AU164" s="285"/>
      <c r="AV164" s="285"/>
      <c r="AW164" s="285"/>
      <c r="AX164" s="285"/>
      <c r="AY164" s="285"/>
      <c r="AZ164" s="285"/>
      <c r="BA164" s="285"/>
      <c r="BB164" s="274"/>
    </row>
    <row r="165" spans="2:54">
      <c r="B165" s="295">
        <v>107</v>
      </c>
      <c r="C165" s="274" t="s">
        <v>2268</v>
      </c>
      <c r="D165" s="275"/>
      <c r="E165" s="276"/>
      <c r="F165" s="277"/>
      <c r="G165" s="277"/>
      <c r="H165" s="278"/>
      <c r="I165" s="279"/>
      <c r="J165" s="279"/>
      <c r="K165" s="279"/>
      <c r="L165" s="280"/>
      <c r="M165" s="280"/>
      <c r="N165" s="280"/>
      <c r="O165" s="280"/>
      <c r="P165" s="280"/>
      <c r="Q165" s="280"/>
      <c r="R165" s="282"/>
      <c r="S165" s="281"/>
      <c r="T165" s="287"/>
      <c r="U165" s="281" t="s">
        <v>3</v>
      </c>
      <c r="V165" s="281" t="s">
        <v>263</v>
      </c>
      <c r="W165" s="281"/>
      <c r="X165" s="281"/>
      <c r="Y165" s="281"/>
      <c r="Z165" s="281"/>
      <c r="AA165" s="281"/>
      <c r="AB165" s="281"/>
      <c r="AC165" s="281"/>
      <c r="AD165" s="281"/>
      <c r="AE165" s="281"/>
      <c r="AF165" s="281"/>
      <c r="AG165" s="281"/>
      <c r="AH165" s="281"/>
      <c r="AI165" s="281"/>
      <c r="AJ165" s="281"/>
      <c r="AK165" s="281"/>
      <c r="AL165" s="281"/>
      <c r="AM165" s="281"/>
      <c r="AN165" s="281"/>
      <c r="AO165" s="281"/>
      <c r="AP165" s="281"/>
      <c r="AQ165" s="281"/>
      <c r="AR165" s="281"/>
      <c r="AS165" s="280"/>
      <c r="AT165" s="280"/>
      <c r="AU165" s="285"/>
      <c r="AV165" s="285"/>
      <c r="AW165" s="285"/>
      <c r="AX165" s="285"/>
      <c r="AY165" s="285"/>
      <c r="AZ165" s="285"/>
      <c r="BA165" s="285"/>
      <c r="BB165" s="274"/>
    </row>
    <row r="166" spans="2:54">
      <c r="B166" s="273" t="s">
        <v>2073</v>
      </c>
      <c r="C166" s="274" t="s">
        <v>2268</v>
      </c>
      <c r="D166" s="275"/>
      <c r="E166" s="276"/>
      <c r="F166" s="277"/>
      <c r="G166" s="277"/>
      <c r="H166" s="278"/>
      <c r="I166" s="279"/>
      <c r="J166" s="279"/>
      <c r="K166" s="279"/>
      <c r="L166" s="280"/>
      <c r="M166" s="280"/>
      <c r="N166" s="280"/>
      <c r="O166" s="280"/>
      <c r="P166" s="280"/>
      <c r="Q166" s="280"/>
      <c r="R166" s="282"/>
      <c r="S166" s="281"/>
      <c r="T166" s="287"/>
      <c r="U166" s="281" t="s">
        <v>3</v>
      </c>
      <c r="V166" s="281" t="s">
        <v>263</v>
      </c>
      <c r="W166" s="281"/>
      <c r="X166" s="281"/>
      <c r="Y166" s="281"/>
      <c r="Z166" s="281"/>
      <c r="AA166" s="281"/>
      <c r="AB166" s="281"/>
      <c r="AC166" s="281"/>
      <c r="AD166" s="281"/>
      <c r="AE166" s="281"/>
      <c r="AF166" s="281"/>
      <c r="AG166" s="281"/>
      <c r="AH166" s="281"/>
      <c r="AI166" s="281"/>
      <c r="AJ166" s="281"/>
      <c r="AK166" s="281"/>
      <c r="AL166" s="281"/>
      <c r="AM166" s="281"/>
      <c r="AN166" s="281"/>
      <c r="AO166" s="281"/>
      <c r="AP166" s="281"/>
      <c r="AQ166" s="281"/>
      <c r="AR166" s="281"/>
      <c r="AS166" s="280"/>
      <c r="AT166" s="280"/>
      <c r="AU166" s="285"/>
      <c r="AV166" s="285"/>
      <c r="AW166" s="285"/>
      <c r="AX166" s="285"/>
      <c r="AY166" s="285"/>
      <c r="AZ166" s="285"/>
      <c r="BA166" s="285"/>
      <c r="BB166" s="274"/>
    </row>
    <row r="167" spans="2:54">
      <c r="B167" s="273" t="s">
        <v>1935</v>
      </c>
      <c r="C167" s="274" t="s">
        <v>2268</v>
      </c>
      <c r="D167" s="275"/>
      <c r="E167" s="276"/>
      <c r="F167" s="277"/>
      <c r="G167" s="277"/>
      <c r="H167" s="278"/>
      <c r="I167" s="279"/>
      <c r="J167" s="279"/>
      <c r="K167" s="279"/>
      <c r="L167" s="280"/>
      <c r="M167" s="280"/>
      <c r="N167" s="280"/>
      <c r="O167" s="280"/>
      <c r="P167" s="280"/>
      <c r="Q167" s="280"/>
      <c r="R167" s="282"/>
      <c r="S167" s="281"/>
      <c r="T167" s="287"/>
      <c r="U167" s="281" t="s">
        <v>3</v>
      </c>
      <c r="V167" s="281" t="s">
        <v>263</v>
      </c>
      <c r="W167" s="281"/>
      <c r="X167" s="281"/>
      <c r="Y167" s="281"/>
      <c r="Z167" s="281"/>
      <c r="AA167" s="281"/>
      <c r="AB167" s="281"/>
      <c r="AC167" s="281"/>
      <c r="AD167" s="281"/>
      <c r="AE167" s="281"/>
      <c r="AF167" s="281"/>
      <c r="AG167" s="281"/>
      <c r="AH167" s="281"/>
      <c r="AI167" s="281"/>
      <c r="AJ167" s="281"/>
      <c r="AK167" s="281"/>
      <c r="AL167" s="281"/>
      <c r="AM167" s="281"/>
      <c r="AN167" s="281"/>
      <c r="AO167" s="281"/>
      <c r="AP167" s="281"/>
      <c r="AQ167" s="281"/>
      <c r="AR167" s="281"/>
      <c r="AS167" s="280"/>
      <c r="AT167" s="280"/>
      <c r="AU167" s="285"/>
      <c r="AV167" s="285"/>
      <c r="AW167" s="285"/>
      <c r="AX167" s="285"/>
      <c r="AY167" s="285"/>
      <c r="AZ167" s="285"/>
      <c r="BA167" s="285"/>
      <c r="BB167" s="274"/>
    </row>
    <row r="168" spans="2:54">
      <c r="B168" s="273" t="s">
        <v>2074</v>
      </c>
      <c r="C168" s="274" t="s">
        <v>2268</v>
      </c>
      <c r="D168" s="275"/>
      <c r="E168" s="276"/>
      <c r="F168" s="277"/>
      <c r="G168" s="277"/>
      <c r="H168" s="278"/>
      <c r="I168" s="279"/>
      <c r="J168" s="279"/>
      <c r="K168" s="279"/>
      <c r="L168" s="280"/>
      <c r="M168" s="280"/>
      <c r="N168" s="280"/>
      <c r="O168" s="280"/>
      <c r="P168" s="280"/>
      <c r="Q168" s="280"/>
      <c r="R168" s="282"/>
      <c r="S168" s="281"/>
      <c r="T168" s="287"/>
      <c r="U168" s="281" t="s">
        <v>3</v>
      </c>
      <c r="V168" s="281" t="s">
        <v>263</v>
      </c>
      <c r="W168" s="281"/>
      <c r="X168" s="281"/>
      <c r="Y168" s="281"/>
      <c r="Z168" s="281"/>
      <c r="AA168" s="281"/>
      <c r="AB168" s="281"/>
      <c r="AC168" s="281"/>
      <c r="AD168" s="281"/>
      <c r="AE168" s="281"/>
      <c r="AF168" s="281"/>
      <c r="AG168" s="281"/>
      <c r="AH168" s="281"/>
      <c r="AI168" s="281"/>
      <c r="AJ168" s="281"/>
      <c r="AK168" s="281"/>
      <c r="AL168" s="281"/>
      <c r="AM168" s="281"/>
      <c r="AN168" s="281"/>
      <c r="AO168" s="281"/>
      <c r="AP168" s="281"/>
      <c r="AQ168" s="281"/>
      <c r="AR168" s="281"/>
      <c r="AS168" s="280"/>
      <c r="AT168" s="280"/>
      <c r="AU168" s="285"/>
      <c r="AV168" s="285"/>
      <c r="AW168" s="285"/>
      <c r="AX168" s="285"/>
      <c r="AY168" s="285"/>
      <c r="AZ168" s="285"/>
      <c r="BA168" s="285"/>
      <c r="BB168" s="274"/>
    </row>
    <row r="169" spans="2:54">
      <c r="B169" s="273" t="s">
        <v>2075</v>
      </c>
      <c r="C169" s="274" t="s">
        <v>2268</v>
      </c>
      <c r="D169" s="275"/>
      <c r="E169" s="276"/>
      <c r="F169" s="277"/>
      <c r="G169" s="277"/>
      <c r="H169" s="278"/>
      <c r="I169" s="279"/>
      <c r="J169" s="279"/>
      <c r="K169" s="279"/>
      <c r="L169" s="280"/>
      <c r="M169" s="280"/>
      <c r="N169" s="280"/>
      <c r="O169" s="280"/>
      <c r="P169" s="280"/>
      <c r="Q169" s="280"/>
      <c r="R169" s="282"/>
      <c r="S169" s="281"/>
      <c r="T169" s="287"/>
      <c r="U169" s="281" t="s">
        <v>3</v>
      </c>
      <c r="V169" s="281" t="s">
        <v>263</v>
      </c>
      <c r="W169" s="281"/>
      <c r="X169" s="281"/>
      <c r="Y169" s="281"/>
      <c r="Z169" s="281"/>
      <c r="AA169" s="281"/>
      <c r="AB169" s="281"/>
      <c r="AC169" s="281"/>
      <c r="AD169" s="281"/>
      <c r="AE169" s="281"/>
      <c r="AF169" s="281"/>
      <c r="AG169" s="281"/>
      <c r="AH169" s="281"/>
      <c r="AI169" s="281"/>
      <c r="AJ169" s="281"/>
      <c r="AK169" s="281"/>
      <c r="AL169" s="281"/>
      <c r="AM169" s="281"/>
      <c r="AN169" s="281"/>
      <c r="AO169" s="281"/>
      <c r="AP169" s="281"/>
      <c r="AQ169" s="281"/>
      <c r="AR169" s="281"/>
      <c r="AS169" s="280"/>
      <c r="AT169" s="280"/>
      <c r="AU169" s="285"/>
      <c r="AV169" s="285"/>
      <c r="AW169" s="285"/>
      <c r="AX169" s="285"/>
      <c r="AY169" s="285"/>
      <c r="AZ169" s="285"/>
      <c r="BA169" s="285"/>
      <c r="BB169" s="274"/>
    </row>
    <row r="170" spans="2:54">
      <c r="B170" s="273" t="s">
        <v>2076</v>
      </c>
      <c r="C170" s="274" t="s">
        <v>2268</v>
      </c>
      <c r="D170" s="275"/>
      <c r="E170" s="276"/>
      <c r="F170" s="277"/>
      <c r="G170" s="277"/>
      <c r="H170" s="278"/>
      <c r="I170" s="279"/>
      <c r="J170" s="279"/>
      <c r="K170" s="279"/>
      <c r="L170" s="280"/>
      <c r="M170" s="280"/>
      <c r="N170" s="280"/>
      <c r="O170" s="280"/>
      <c r="P170" s="280"/>
      <c r="Q170" s="280"/>
      <c r="R170" s="282"/>
      <c r="S170" s="281"/>
      <c r="T170" s="287"/>
      <c r="U170" s="281" t="s">
        <v>3</v>
      </c>
      <c r="V170" s="281" t="s">
        <v>263</v>
      </c>
      <c r="W170" s="281"/>
      <c r="X170" s="281"/>
      <c r="Y170" s="281"/>
      <c r="Z170" s="281"/>
      <c r="AA170" s="281"/>
      <c r="AB170" s="281"/>
      <c r="AC170" s="281"/>
      <c r="AD170" s="281"/>
      <c r="AE170" s="281"/>
      <c r="AF170" s="281"/>
      <c r="AG170" s="281"/>
      <c r="AH170" s="281"/>
      <c r="AI170" s="281"/>
      <c r="AJ170" s="281"/>
      <c r="AK170" s="281"/>
      <c r="AL170" s="281"/>
      <c r="AM170" s="281"/>
      <c r="AN170" s="281"/>
      <c r="AO170" s="281"/>
      <c r="AP170" s="281"/>
      <c r="AQ170" s="281"/>
      <c r="AR170" s="281"/>
      <c r="AS170" s="280"/>
      <c r="AT170" s="280"/>
      <c r="AU170" s="285"/>
      <c r="AV170" s="285"/>
      <c r="AW170" s="285"/>
      <c r="AX170" s="285"/>
      <c r="AY170" s="285"/>
      <c r="AZ170" s="285"/>
      <c r="BA170" s="285"/>
      <c r="BB170" s="274"/>
    </row>
    <row r="171" spans="2:54">
      <c r="B171" s="273" t="s">
        <v>1602</v>
      </c>
      <c r="C171" s="274" t="s">
        <v>2268</v>
      </c>
      <c r="D171" s="275"/>
      <c r="E171" s="276"/>
      <c r="F171" s="277"/>
      <c r="G171" s="277"/>
      <c r="H171" s="278"/>
      <c r="I171" s="279"/>
      <c r="J171" s="279"/>
      <c r="K171" s="279"/>
      <c r="L171" s="280"/>
      <c r="M171" s="280"/>
      <c r="N171" s="280"/>
      <c r="O171" s="280"/>
      <c r="P171" s="280"/>
      <c r="Q171" s="280"/>
      <c r="R171" s="282"/>
      <c r="S171" s="281"/>
      <c r="T171" s="287"/>
      <c r="U171" s="281" t="s">
        <v>3</v>
      </c>
      <c r="V171" s="281" t="s">
        <v>263</v>
      </c>
      <c r="W171" s="281"/>
      <c r="X171" s="281"/>
      <c r="Y171" s="281"/>
      <c r="Z171" s="281"/>
      <c r="AA171" s="281"/>
      <c r="AB171" s="281"/>
      <c r="AC171" s="281"/>
      <c r="AD171" s="281"/>
      <c r="AE171" s="281"/>
      <c r="AF171" s="281"/>
      <c r="AG171" s="281"/>
      <c r="AH171" s="281"/>
      <c r="AI171" s="281"/>
      <c r="AJ171" s="281"/>
      <c r="AK171" s="281"/>
      <c r="AL171" s="281"/>
      <c r="AM171" s="281"/>
      <c r="AN171" s="281"/>
      <c r="AO171" s="281"/>
      <c r="AP171" s="281"/>
      <c r="AQ171" s="281"/>
      <c r="AR171" s="281"/>
      <c r="AS171" s="280"/>
      <c r="AT171" s="280"/>
      <c r="AU171" s="285"/>
      <c r="AV171" s="285"/>
      <c r="AW171" s="285"/>
      <c r="AX171" s="285"/>
      <c r="AY171" s="285"/>
      <c r="AZ171" s="285"/>
      <c r="BA171" s="285"/>
      <c r="BB171" s="274"/>
    </row>
    <row r="172" spans="2:54">
      <c r="B172" s="273" t="s">
        <v>2077</v>
      </c>
      <c r="C172" s="274" t="s">
        <v>2267</v>
      </c>
      <c r="D172" s="275"/>
      <c r="E172" s="276"/>
      <c r="F172" s="277"/>
      <c r="G172" s="277"/>
      <c r="H172" s="278"/>
      <c r="I172" s="279"/>
      <c r="J172" s="279"/>
      <c r="K172" s="279"/>
      <c r="L172" s="280"/>
      <c r="M172" s="280"/>
      <c r="N172" s="280"/>
      <c r="O172" s="280"/>
      <c r="P172" s="280"/>
      <c r="Q172" s="280"/>
      <c r="R172" s="282"/>
      <c r="S172" s="281"/>
      <c r="T172" s="287"/>
      <c r="U172" s="281" t="s">
        <v>3</v>
      </c>
      <c r="V172" s="281" t="s">
        <v>263</v>
      </c>
      <c r="W172" s="281"/>
      <c r="X172" s="281"/>
      <c r="Y172" s="281"/>
      <c r="Z172" s="281"/>
      <c r="AA172" s="281"/>
      <c r="AB172" s="281"/>
      <c r="AC172" s="281"/>
      <c r="AD172" s="281"/>
      <c r="AE172" s="281"/>
      <c r="AF172" s="281"/>
      <c r="AG172" s="281"/>
      <c r="AH172" s="281"/>
      <c r="AI172" s="281"/>
      <c r="AJ172" s="281"/>
      <c r="AK172" s="281"/>
      <c r="AL172" s="281"/>
      <c r="AM172" s="281"/>
      <c r="AN172" s="281"/>
      <c r="AO172" s="281"/>
      <c r="AP172" s="281"/>
      <c r="AQ172" s="281"/>
      <c r="AR172" s="281"/>
      <c r="AS172" s="280"/>
      <c r="AT172" s="280"/>
      <c r="AU172" s="285"/>
      <c r="AV172" s="285"/>
      <c r="AW172" s="285"/>
      <c r="AX172" s="285"/>
      <c r="AY172" s="285"/>
      <c r="AZ172" s="285"/>
      <c r="BA172" s="285"/>
      <c r="BB172" s="274"/>
    </row>
    <row r="173" spans="2:54">
      <c r="B173" s="273" t="s">
        <v>2078</v>
      </c>
      <c r="C173" s="274" t="s">
        <v>2268</v>
      </c>
      <c r="D173" s="275"/>
      <c r="E173" s="276"/>
      <c r="F173" s="277"/>
      <c r="G173" s="277"/>
      <c r="H173" s="278"/>
      <c r="I173" s="279"/>
      <c r="J173" s="279"/>
      <c r="K173" s="279"/>
      <c r="L173" s="280"/>
      <c r="M173" s="280"/>
      <c r="N173" s="280"/>
      <c r="O173" s="280"/>
      <c r="P173" s="280"/>
      <c r="Q173" s="280"/>
      <c r="R173" s="282"/>
      <c r="S173" s="281"/>
      <c r="T173" s="287"/>
      <c r="U173" s="281" t="s">
        <v>3</v>
      </c>
      <c r="V173" s="281" t="s">
        <v>263</v>
      </c>
      <c r="W173" s="281"/>
      <c r="X173" s="281"/>
      <c r="Y173" s="281"/>
      <c r="Z173" s="281"/>
      <c r="AA173" s="281"/>
      <c r="AB173" s="281"/>
      <c r="AC173" s="281"/>
      <c r="AD173" s="281"/>
      <c r="AE173" s="281"/>
      <c r="AF173" s="281"/>
      <c r="AG173" s="281"/>
      <c r="AH173" s="281"/>
      <c r="AI173" s="281"/>
      <c r="AJ173" s="281"/>
      <c r="AK173" s="281"/>
      <c r="AL173" s="281"/>
      <c r="AM173" s="281"/>
      <c r="AN173" s="281"/>
      <c r="AO173" s="281"/>
      <c r="AP173" s="281"/>
      <c r="AQ173" s="281"/>
      <c r="AR173" s="281"/>
      <c r="AS173" s="280"/>
      <c r="AT173" s="280"/>
      <c r="AU173" s="285"/>
      <c r="AV173" s="285"/>
      <c r="AW173" s="285"/>
      <c r="AX173" s="285"/>
      <c r="AY173" s="285"/>
      <c r="AZ173" s="285"/>
      <c r="BA173" s="285"/>
      <c r="BB173" s="274"/>
    </row>
    <row r="174" spans="2:54">
      <c r="B174" s="273" t="s">
        <v>2079</v>
      </c>
      <c r="C174" s="274" t="s">
        <v>2268</v>
      </c>
      <c r="D174" s="275"/>
      <c r="E174" s="276"/>
      <c r="F174" s="277"/>
      <c r="G174" s="277"/>
      <c r="H174" s="278"/>
      <c r="I174" s="279"/>
      <c r="J174" s="279"/>
      <c r="K174" s="279"/>
      <c r="L174" s="280"/>
      <c r="M174" s="280"/>
      <c r="N174" s="280"/>
      <c r="O174" s="280"/>
      <c r="P174" s="280"/>
      <c r="Q174" s="280"/>
      <c r="R174" s="282"/>
      <c r="S174" s="281"/>
      <c r="T174" s="287"/>
      <c r="U174" s="281" t="s">
        <v>3</v>
      </c>
      <c r="V174" s="281" t="s">
        <v>263</v>
      </c>
      <c r="W174" s="281"/>
      <c r="X174" s="281"/>
      <c r="Y174" s="281"/>
      <c r="Z174" s="281"/>
      <c r="AA174" s="281"/>
      <c r="AB174" s="281"/>
      <c r="AC174" s="281"/>
      <c r="AD174" s="281"/>
      <c r="AE174" s="281"/>
      <c r="AF174" s="281"/>
      <c r="AG174" s="281"/>
      <c r="AH174" s="281"/>
      <c r="AI174" s="281"/>
      <c r="AJ174" s="281"/>
      <c r="AK174" s="281"/>
      <c r="AL174" s="281"/>
      <c r="AM174" s="281"/>
      <c r="AN174" s="281"/>
      <c r="AO174" s="281"/>
      <c r="AP174" s="281"/>
      <c r="AQ174" s="281"/>
      <c r="AR174" s="281"/>
      <c r="AS174" s="280"/>
      <c r="AT174" s="280"/>
      <c r="AU174" s="285"/>
      <c r="AV174" s="285"/>
      <c r="AW174" s="285"/>
      <c r="AX174" s="285"/>
      <c r="AY174" s="285"/>
      <c r="AZ174" s="285"/>
      <c r="BA174" s="285"/>
      <c r="BB174" s="274"/>
    </row>
    <row r="175" spans="2:54">
      <c r="B175" s="273" t="s">
        <v>2080</v>
      </c>
      <c r="C175" s="274" t="s">
        <v>2268</v>
      </c>
      <c r="D175" s="275"/>
      <c r="E175" s="276"/>
      <c r="F175" s="277"/>
      <c r="G175" s="277"/>
      <c r="H175" s="278"/>
      <c r="I175" s="279"/>
      <c r="J175" s="279"/>
      <c r="K175" s="279"/>
      <c r="L175" s="280"/>
      <c r="M175" s="280"/>
      <c r="N175" s="280"/>
      <c r="O175" s="280"/>
      <c r="P175" s="280"/>
      <c r="Q175" s="280"/>
      <c r="R175" s="282"/>
      <c r="S175" s="281"/>
      <c r="T175" s="287"/>
      <c r="U175" s="281" t="s">
        <v>3</v>
      </c>
      <c r="V175" s="281" t="s">
        <v>263</v>
      </c>
      <c r="W175" s="281"/>
      <c r="X175" s="281"/>
      <c r="Y175" s="281"/>
      <c r="Z175" s="281"/>
      <c r="AA175" s="281"/>
      <c r="AB175" s="281"/>
      <c r="AC175" s="281"/>
      <c r="AD175" s="281"/>
      <c r="AE175" s="281"/>
      <c r="AF175" s="281"/>
      <c r="AG175" s="281"/>
      <c r="AH175" s="281"/>
      <c r="AI175" s="281"/>
      <c r="AJ175" s="281"/>
      <c r="AK175" s="281"/>
      <c r="AL175" s="281"/>
      <c r="AM175" s="281"/>
      <c r="AN175" s="281"/>
      <c r="AO175" s="281"/>
      <c r="AP175" s="281"/>
      <c r="AQ175" s="281"/>
      <c r="AR175" s="281"/>
      <c r="AS175" s="280"/>
      <c r="AT175" s="280"/>
      <c r="AU175" s="285"/>
      <c r="AV175" s="285"/>
      <c r="AW175" s="285"/>
      <c r="AX175" s="285"/>
      <c r="AY175" s="285"/>
      <c r="AZ175" s="285"/>
      <c r="BA175" s="285"/>
      <c r="BB175" s="274"/>
    </row>
    <row r="176" spans="2:54">
      <c r="B176" s="273" t="s">
        <v>2081</v>
      </c>
      <c r="C176" s="274" t="s">
        <v>2268</v>
      </c>
      <c r="D176" s="275"/>
      <c r="E176" s="276"/>
      <c r="F176" s="277"/>
      <c r="G176" s="277"/>
      <c r="H176" s="278"/>
      <c r="I176" s="279"/>
      <c r="J176" s="279"/>
      <c r="K176" s="279"/>
      <c r="L176" s="280"/>
      <c r="M176" s="280"/>
      <c r="N176" s="280"/>
      <c r="O176" s="280"/>
      <c r="P176" s="280"/>
      <c r="Q176" s="280"/>
      <c r="R176" s="282"/>
      <c r="S176" s="281"/>
      <c r="T176" s="287"/>
      <c r="U176" s="281" t="s">
        <v>3</v>
      </c>
      <c r="V176" s="281" t="s">
        <v>263</v>
      </c>
      <c r="W176" s="281"/>
      <c r="X176" s="281"/>
      <c r="Y176" s="281"/>
      <c r="Z176" s="281"/>
      <c r="AA176" s="281"/>
      <c r="AB176" s="281"/>
      <c r="AC176" s="281"/>
      <c r="AD176" s="281"/>
      <c r="AE176" s="281"/>
      <c r="AF176" s="281"/>
      <c r="AG176" s="281"/>
      <c r="AH176" s="281"/>
      <c r="AI176" s="281"/>
      <c r="AJ176" s="281"/>
      <c r="AK176" s="281"/>
      <c r="AL176" s="281"/>
      <c r="AM176" s="281"/>
      <c r="AN176" s="281"/>
      <c r="AO176" s="281"/>
      <c r="AP176" s="281"/>
      <c r="AQ176" s="281"/>
      <c r="AR176" s="281"/>
      <c r="AS176" s="280"/>
      <c r="AT176" s="280"/>
      <c r="AU176" s="285"/>
      <c r="AV176" s="285"/>
      <c r="AW176" s="285"/>
      <c r="AX176" s="285"/>
      <c r="AY176" s="285"/>
      <c r="AZ176" s="285"/>
      <c r="BA176" s="285"/>
      <c r="BB176" s="274"/>
    </row>
    <row r="177" spans="2:54">
      <c r="B177" s="273" t="s">
        <v>2082</v>
      </c>
      <c r="C177" s="274" t="s">
        <v>2268</v>
      </c>
      <c r="D177" s="275"/>
      <c r="E177" s="276"/>
      <c r="F177" s="277"/>
      <c r="G177" s="277"/>
      <c r="H177" s="278"/>
      <c r="I177" s="279"/>
      <c r="J177" s="279"/>
      <c r="K177" s="279"/>
      <c r="L177" s="280"/>
      <c r="M177" s="280"/>
      <c r="N177" s="280"/>
      <c r="O177" s="280"/>
      <c r="P177" s="280"/>
      <c r="Q177" s="280"/>
      <c r="R177" s="282"/>
      <c r="S177" s="281"/>
      <c r="T177" s="287"/>
      <c r="U177" s="281" t="s">
        <v>3</v>
      </c>
      <c r="V177" s="281" t="s">
        <v>263</v>
      </c>
      <c r="W177" s="281"/>
      <c r="X177" s="281"/>
      <c r="Y177" s="281"/>
      <c r="Z177" s="281"/>
      <c r="AA177" s="281"/>
      <c r="AB177" s="281"/>
      <c r="AC177" s="281"/>
      <c r="AD177" s="281"/>
      <c r="AE177" s="281"/>
      <c r="AF177" s="281"/>
      <c r="AG177" s="281"/>
      <c r="AH177" s="281"/>
      <c r="AI177" s="281"/>
      <c r="AJ177" s="281"/>
      <c r="AK177" s="281"/>
      <c r="AL177" s="281"/>
      <c r="AM177" s="281"/>
      <c r="AN177" s="281"/>
      <c r="AO177" s="281"/>
      <c r="AP177" s="281"/>
      <c r="AQ177" s="281"/>
      <c r="AR177" s="281"/>
      <c r="AS177" s="280"/>
      <c r="AT177" s="280"/>
      <c r="AU177" s="285"/>
      <c r="AV177" s="285"/>
      <c r="AW177" s="285"/>
      <c r="AX177" s="285"/>
      <c r="AY177" s="285"/>
      <c r="AZ177" s="285"/>
      <c r="BA177" s="285"/>
      <c r="BB177" s="274"/>
    </row>
    <row r="178" spans="2:54">
      <c r="B178" s="273" t="s">
        <v>2083</v>
      </c>
      <c r="C178" s="274" t="s">
        <v>2268</v>
      </c>
      <c r="D178" s="275"/>
      <c r="E178" s="276"/>
      <c r="F178" s="277"/>
      <c r="G178" s="277"/>
      <c r="H178" s="278"/>
      <c r="I178" s="279"/>
      <c r="J178" s="279"/>
      <c r="K178" s="279"/>
      <c r="L178" s="280"/>
      <c r="M178" s="280"/>
      <c r="N178" s="280"/>
      <c r="O178" s="280"/>
      <c r="P178" s="280"/>
      <c r="Q178" s="280"/>
      <c r="R178" s="282"/>
      <c r="S178" s="281"/>
      <c r="T178" s="287"/>
      <c r="U178" s="281" t="s">
        <v>3</v>
      </c>
      <c r="V178" s="281" t="s">
        <v>263</v>
      </c>
      <c r="W178" s="281"/>
      <c r="X178" s="281"/>
      <c r="Y178" s="281"/>
      <c r="Z178" s="281"/>
      <c r="AA178" s="281"/>
      <c r="AB178" s="281"/>
      <c r="AC178" s="281"/>
      <c r="AD178" s="281"/>
      <c r="AE178" s="281"/>
      <c r="AF178" s="281"/>
      <c r="AG178" s="281"/>
      <c r="AH178" s="281"/>
      <c r="AI178" s="281"/>
      <c r="AJ178" s="281"/>
      <c r="AK178" s="281"/>
      <c r="AL178" s="281"/>
      <c r="AM178" s="281"/>
      <c r="AN178" s="281"/>
      <c r="AO178" s="281"/>
      <c r="AP178" s="281"/>
      <c r="AQ178" s="281"/>
      <c r="AR178" s="281"/>
      <c r="AS178" s="280"/>
      <c r="AT178" s="280"/>
      <c r="AU178" s="285"/>
      <c r="AV178" s="285"/>
      <c r="AW178" s="285"/>
      <c r="AX178" s="285"/>
      <c r="AY178" s="285"/>
      <c r="AZ178" s="285"/>
      <c r="BA178" s="285"/>
      <c r="BB178" s="274"/>
    </row>
    <row r="179" spans="2:54">
      <c r="B179" s="273" t="s">
        <v>2084</v>
      </c>
      <c r="C179" s="274" t="s">
        <v>2268</v>
      </c>
      <c r="D179" s="275"/>
      <c r="E179" s="276"/>
      <c r="F179" s="277"/>
      <c r="G179" s="277"/>
      <c r="H179" s="278"/>
      <c r="I179" s="279"/>
      <c r="J179" s="279"/>
      <c r="K179" s="279"/>
      <c r="L179" s="280"/>
      <c r="M179" s="280"/>
      <c r="N179" s="280"/>
      <c r="O179" s="280"/>
      <c r="P179" s="280"/>
      <c r="Q179" s="280"/>
      <c r="R179" s="282"/>
      <c r="S179" s="281"/>
      <c r="T179" s="287"/>
      <c r="U179" s="281" t="s">
        <v>3</v>
      </c>
      <c r="V179" s="281" t="s">
        <v>263</v>
      </c>
      <c r="W179" s="281"/>
      <c r="X179" s="281"/>
      <c r="Y179" s="281"/>
      <c r="Z179" s="281"/>
      <c r="AA179" s="281"/>
      <c r="AB179" s="281"/>
      <c r="AC179" s="281"/>
      <c r="AD179" s="281"/>
      <c r="AE179" s="281"/>
      <c r="AF179" s="281"/>
      <c r="AG179" s="281"/>
      <c r="AH179" s="281"/>
      <c r="AI179" s="281"/>
      <c r="AJ179" s="281"/>
      <c r="AK179" s="281"/>
      <c r="AL179" s="281"/>
      <c r="AM179" s="281"/>
      <c r="AN179" s="281"/>
      <c r="AO179" s="281"/>
      <c r="AP179" s="281"/>
      <c r="AQ179" s="281"/>
      <c r="AR179" s="281"/>
      <c r="AS179" s="280"/>
      <c r="AT179" s="280"/>
      <c r="AU179" s="285"/>
      <c r="AV179" s="285"/>
      <c r="AW179" s="285"/>
      <c r="AX179" s="285"/>
      <c r="AY179" s="285"/>
      <c r="AZ179" s="285"/>
      <c r="BA179" s="285"/>
      <c r="BB179" s="274"/>
    </row>
    <row r="180" spans="2:54">
      <c r="B180" s="273" t="s">
        <v>2086</v>
      </c>
      <c r="C180" s="274" t="s">
        <v>2268</v>
      </c>
      <c r="D180" s="275"/>
      <c r="E180" s="276"/>
      <c r="F180" s="277"/>
      <c r="G180" s="277"/>
      <c r="H180" s="278"/>
      <c r="I180" s="279"/>
      <c r="J180" s="279"/>
      <c r="K180" s="279"/>
      <c r="L180" s="280"/>
      <c r="M180" s="280"/>
      <c r="N180" s="280"/>
      <c r="O180" s="280"/>
      <c r="P180" s="280"/>
      <c r="Q180" s="280"/>
      <c r="R180" s="282"/>
      <c r="S180" s="281"/>
      <c r="T180" s="287"/>
      <c r="U180" s="281" t="s">
        <v>3</v>
      </c>
      <c r="V180" s="281" t="s">
        <v>263</v>
      </c>
      <c r="W180" s="281"/>
      <c r="X180" s="281"/>
      <c r="Y180" s="281"/>
      <c r="Z180" s="281"/>
      <c r="AA180" s="281"/>
      <c r="AB180" s="281"/>
      <c r="AC180" s="281"/>
      <c r="AD180" s="281"/>
      <c r="AE180" s="281"/>
      <c r="AF180" s="281"/>
      <c r="AG180" s="281"/>
      <c r="AH180" s="281"/>
      <c r="AI180" s="281"/>
      <c r="AJ180" s="281"/>
      <c r="AK180" s="281"/>
      <c r="AL180" s="281"/>
      <c r="AM180" s="281"/>
      <c r="AN180" s="281"/>
      <c r="AO180" s="281"/>
      <c r="AP180" s="281"/>
      <c r="AQ180" s="281"/>
      <c r="AR180" s="281"/>
      <c r="AS180" s="280"/>
      <c r="AT180" s="280"/>
      <c r="AU180" s="285"/>
      <c r="AV180" s="285"/>
      <c r="AW180" s="285"/>
      <c r="AX180" s="285"/>
      <c r="AY180" s="285"/>
      <c r="AZ180" s="285"/>
      <c r="BA180" s="285"/>
      <c r="BB180" s="274"/>
    </row>
    <row r="181" spans="2:54">
      <c r="B181" s="273" t="s">
        <v>2085</v>
      </c>
      <c r="C181" s="274" t="s">
        <v>2268</v>
      </c>
      <c r="D181" s="275"/>
      <c r="E181" s="276"/>
      <c r="F181" s="277"/>
      <c r="G181" s="277"/>
      <c r="H181" s="278"/>
      <c r="I181" s="279"/>
      <c r="J181" s="279"/>
      <c r="K181" s="279"/>
      <c r="L181" s="280"/>
      <c r="M181" s="280"/>
      <c r="N181" s="280"/>
      <c r="O181" s="280"/>
      <c r="P181" s="280"/>
      <c r="Q181" s="280"/>
      <c r="R181" s="282"/>
      <c r="S181" s="281"/>
      <c r="T181" s="287"/>
      <c r="U181" s="281" t="s">
        <v>3</v>
      </c>
      <c r="V181" s="281" t="s">
        <v>263</v>
      </c>
      <c r="W181" s="281"/>
      <c r="X181" s="281"/>
      <c r="Y181" s="281"/>
      <c r="Z181" s="281"/>
      <c r="AA181" s="281"/>
      <c r="AB181" s="281"/>
      <c r="AC181" s="281"/>
      <c r="AD181" s="281"/>
      <c r="AE181" s="281"/>
      <c r="AF181" s="281"/>
      <c r="AG181" s="281"/>
      <c r="AH181" s="281"/>
      <c r="AI181" s="281"/>
      <c r="AJ181" s="281"/>
      <c r="AK181" s="281"/>
      <c r="AL181" s="281"/>
      <c r="AM181" s="281"/>
      <c r="AN181" s="281"/>
      <c r="AO181" s="281"/>
      <c r="AP181" s="281"/>
      <c r="AQ181" s="281"/>
      <c r="AR181" s="281"/>
      <c r="AS181" s="280"/>
      <c r="AT181" s="280"/>
      <c r="AU181" s="285"/>
      <c r="AV181" s="285"/>
      <c r="AW181" s="285"/>
      <c r="AX181" s="285"/>
      <c r="AY181" s="285"/>
      <c r="AZ181" s="285"/>
      <c r="BA181" s="285"/>
      <c r="BB181" s="274"/>
    </row>
    <row r="182" spans="2:54">
      <c r="B182" s="294" t="s">
        <v>897</v>
      </c>
      <c r="C182" s="289" t="s">
        <v>2087</v>
      </c>
      <c r="D182" s="275"/>
      <c r="E182" s="276"/>
      <c r="F182" s="277"/>
      <c r="G182" s="277"/>
      <c r="H182" s="278"/>
      <c r="I182" s="279"/>
      <c r="J182" s="279"/>
      <c r="K182" s="279"/>
      <c r="L182" s="280"/>
      <c r="M182" s="280"/>
      <c r="N182" s="280"/>
      <c r="O182" s="280"/>
      <c r="P182" s="280"/>
      <c r="Q182" s="280"/>
      <c r="R182" s="282"/>
      <c r="S182" s="281"/>
      <c r="T182" s="287"/>
      <c r="U182" s="281"/>
      <c r="V182" s="281"/>
      <c r="W182" s="281"/>
      <c r="X182" s="281"/>
      <c r="Y182" s="281"/>
      <c r="Z182" s="281"/>
      <c r="AA182" s="281"/>
      <c r="AB182" s="281"/>
      <c r="AC182" s="281"/>
      <c r="AD182" s="281"/>
      <c r="AE182" s="281"/>
      <c r="AF182" s="281"/>
      <c r="AG182" s="281"/>
      <c r="AH182" s="281"/>
      <c r="AI182" s="281"/>
      <c r="AJ182" s="281"/>
      <c r="AK182" s="281"/>
      <c r="AL182" s="281"/>
      <c r="AM182" s="281"/>
      <c r="AN182" s="281"/>
      <c r="AO182" s="281"/>
      <c r="AP182" s="281"/>
      <c r="AQ182" s="281"/>
      <c r="AR182" s="281"/>
      <c r="AS182" s="280"/>
      <c r="AT182" s="280"/>
      <c r="AU182" s="285"/>
      <c r="AV182" s="285"/>
      <c r="AW182" s="285"/>
      <c r="AX182" s="285"/>
      <c r="AY182" s="285"/>
      <c r="AZ182" s="285"/>
      <c r="BA182" s="285"/>
      <c r="BB182" s="274"/>
    </row>
    <row r="183" spans="2:54">
      <c r="B183" s="273" t="s">
        <v>2088</v>
      </c>
      <c r="C183" s="274" t="s">
        <v>2267</v>
      </c>
      <c r="D183" s="275"/>
      <c r="E183" s="276"/>
      <c r="F183" s="277"/>
      <c r="G183" s="277"/>
      <c r="H183" s="278"/>
      <c r="I183" s="279"/>
      <c r="J183" s="279"/>
      <c r="K183" s="279"/>
      <c r="L183" s="280"/>
      <c r="M183" s="280"/>
      <c r="N183" s="280"/>
      <c r="O183" s="280"/>
      <c r="P183" s="280"/>
      <c r="Q183" s="280"/>
      <c r="R183" s="282"/>
      <c r="S183" s="281"/>
      <c r="T183" s="287"/>
      <c r="U183" s="281" t="s">
        <v>3</v>
      </c>
      <c r="V183" s="281" t="s">
        <v>263</v>
      </c>
      <c r="W183" s="281"/>
      <c r="X183" s="281"/>
      <c r="Y183" s="281"/>
      <c r="Z183" s="281"/>
      <c r="AA183" s="281"/>
      <c r="AB183" s="281"/>
      <c r="AC183" s="281"/>
      <c r="AD183" s="281"/>
      <c r="AE183" s="281"/>
      <c r="AF183" s="281"/>
      <c r="AG183" s="281"/>
      <c r="AH183" s="281"/>
      <c r="AI183" s="281"/>
      <c r="AJ183" s="281"/>
      <c r="AK183" s="281"/>
      <c r="AL183" s="281"/>
      <c r="AM183" s="281"/>
      <c r="AN183" s="281"/>
      <c r="AO183" s="281"/>
      <c r="AP183" s="281"/>
      <c r="AQ183" s="281"/>
      <c r="AR183" s="281"/>
      <c r="AS183" s="280"/>
      <c r="AT183" s="280"/>
      <c r="AU183" s="285"/>
      <c r="AV183" s="285"/>
      <c r="AW183" s="285"/>
      <c r="AX183" s="285"/>
      <c r="AY183" s="285"/>
      <c r="AZ183" s="285"/>
      <c r="BA183" s="285"/>
      <c r="BB183" s="274"/>
    </row>
    <row r="184" spans="2:54">
      <c r="B184" s="273" t="s">
        <v>2089</v>
      </c>
      <c r="C184" s="274" t="s">
        <v>2268</v>
      </c>
      <c r="D184" s="275"/>
      <c r="E184" s="276"/>
      <c r="F184" s="277"/>
      <c r="G184" s="277"/>
      <c r="H184" s="278"/>
      <c r="I184" s="279"/>
      <c r="J184" s="279"/>
      <c r="K184" s="279"/>
      <c r="L184" s="280"/>
      <c r="M184" s="280"/>
      <c r="N184" s="280"/>
      <c r="O184" s="280"/>
      <c r="P184" s="280"/>
      <c r="Q184" s="280"/>
      <c r="R184" s="282"/>
      <c r="S184" s="281"/>
      <c r="T184" s="287"/>
      <c r="U184" s="281" t="s">
        <v>3</v>
      </c>
      <c r="V184" s="281" t="s">
        <v>263</v>
      </c>
      <c r="W184" s="281"/>
      <c r="X184" s="281"/>
      <c r="Y184" s="281"/>
      <c r="Z184" s="281"/>
      <c r="AA184" s="281"/>
      <c r="AB184" s="281"/>
      <c r="AC184" s="281"/>
      <c r="AD184" s="281"/>
      <c r="AE184" s="281"/>
      <c r="AF184" s="281"/>
      <c r="AG184" s="281"/>
      <c r="AH184" s="281"/>
      <c r="AI184" s="281"/>
      <c r="AJ184" s="281"/>
      <c r="AK184" s="281"/>
      <c r="AL184" s="281"/>
      <c r="AM184" s="281"/>
      <c r="AN184" s="281"/>
      <c r="AO184" s="281"/>
      <c r="AP184" s="281"/>
      <c r="AQ184" s="281"/>
      <c r="AR184" s="281"/>
      <c r="AS184" s="280"/>
      <c r="AT184" s="280"/>
      <c r="AU184" s="285"/>
      <c r="AV184" s="285"/>
      <c r="AW184" s="285"/>
      <c r="AX184" s="285"/>
      <c r="AY184" s="285"/>
      <c r="AZ184" s="285"/>
      <c r="BA184" s="285"/>
      <c r="BB184" s="274"/>
    </row>
    <row r="185" spans="2:54">
      <c r="B185" s="273" t="s">
        <v>2090</v>
      </c>
      <c r="C185" s="274" t="s">
        <v>2268</v>
      </c>
      <c r="D185" s="275"/>
      <c r="E185" s="276"/>
      <c r="F185" s="277"/>
      <c r="G185" s="277"/>
      <c r="H185" s="278"/>
      <c r="I185" s="279"/>
      <c r="J185" s="279"/>
      <c r="K185" s="279"/>
      <c r="L185" s="280"/>
      <c r="M185" s="280"/>
      <c r="N185" s="280"/>
      <c r="O185" s="280"/>
      <c r="P185" s="280"/>
      <c r="Q185" s="280"/>
      <c r="R185" s="282"/>
      <c r="S185" s="281"/>
      <c r="T185" s="287"/>
      <c r="U185" s="281" t="s">
        <v>3</v>
      </c>
      <c r="V185" s="281" t="s">
        <v>263</v>
      </c>
      <c r="W185" s="281"/>
      <c r="X185" s="281"/>
      <c r="Y185" s="281"/>
      <c r="Z185" s="281"/>
      <c r="AA185" s="281"/>
      <c r="AB185" s="281"/>
      <c r="AC185" s="281"/>
      <c r="AD185" s="281"/>
      <c r="AE185" s="281"/>
      <c r="AF185" s="281"/>
      <c r="AG185" s="281"/>
      <c r="AH185" s="281"/>
      <c r="AI185" s="281"/>
      <c r="AJ185" s="281"/>
      <c r="AK185" s="281"/>
      <c r="AL185" s="281"/>
      <c r="AM185" s="281"/>
      <c r="AN185" s="281"/>
      <c r="AO185" s="281"/>
      <c r="AP185" s="281"/>
      <c r="AQ185" s="281"/>
      <c r="AR185" s="281"/>
      <c r="AS185" s="280"/>
      <c r="AT185" s="280"/>
      <c r="AU185" s="285"/>
      <c r="AV185" s="285"/>
      <c r="AW185" s="285"/>
      <c r="AX185" s="285"/>
      <c r="AY185" s="285"/>
      <c r="AZ185" s="285"/>
      <c r="BA185" s="285"/>
      <c r="BB185" s="274"/>
    </row>
    <row r="186" spans="2:54">
      <c r="B186" s="273" t="s">
        <v>2091</v>
      </c>
      <c r="C186" s="274" t="s">
        <v>2268</v>
      </c>
      <c r="D186" s="275"/>
      <c r="E186" s="276"/>
      <c r="F186" s="277"/>
      <c r="G186" s="277"/>
      <c r="H186" s="278"/>
      <c r="I186" s="279"/>
      <c r="J186" s="279"/>
      <c r="K186" s="279"/>
      <c r="L186" s="280"/>
      <c r="M186" s="280"/>
      <c r="N186" s="280"/>
      <c r="O186" s="280"/>
      <c r="P186" s="280"/>
      <c r="Q186" s="280"/>
      <c r="R186" s="282"/>
      <c r="S186" s="281"/>
      <c r="T186" s="287"/>
      <c r="U186" s="281" t="s">
        <v>3</v>
      </c>
      <c r="V186" s="281" t="s">
        <v>263</v>
      </c>
      <c r="W186" s="281"/>
      <c r="X186" s="281"/>
      <c r="Y186" s="281"/>
      <c r="Z186" s="281"/>
      <c r="AA186" s="281"/>
      <c r="AB186" s="281"/>
      <c r="AC186" s="281"/>
      <c r="AD186" s="281"/>
      <c r="AE186" s="281"/>
      <c r="AF186" s="281"/>
      <c r="AG186" s="281"/>
      <c r="AH186" s="281"/>
      <c r="AI186" s="281"/>
      <c r="AJ186" s="281"/>
      <c r="AK186" s="281"/>
      <c r="AL186" s="281"/>
      <c r="AM186" s="281"/>
      <c r="AN186" s="281"/>
      <c r="AO186" s="281"/>
      <c r="AP186" s="281"/>
      <c r="AQ186" s="281"/>
      <c r="AR186" s="281"/>
      <c r="AS186" s="280"/>
      <c r="AT186" s="280"/>
      <c r="AU186" s="285"/>
      <c r="AV186" s="285"/>
      <c r="AW186" s="285"/>
      <c r="AX186" s="285"/>
      <c r="AY186" s="285"/>
      <c r="AZ186" s="285"/>
      <c r="BA186" s="285"/>
      <c r="BB186" s="274"/>
    </row>
    <row r="187" spans="2:54">
      <c r="B187" s="273" t="s">
        <v>2092</v>
      </c>
      <c r="C187" s="274" t="s">
        <v>2268</v>
      </c>
      <c r="D187" s="275"/>
      <c r="E187" s="276"/>
      <c r="F187" s="277"/>
      <c r="G187" s="277"/>
      <c r="H187" s="278"/>
      <c r="I187" s="279"/>
      <c r="J187" s="279"/>
      <c r="K187" s="279"/>
      <c r="L187" s="280"/>
      <c r="M187" s="280"/>
      <c r="N187" s="280"/>
      <c r="O187" s="280"/>
      <c r="P187" s="280"/>
      <c r="Q187" s="280"/>
      <c r="R187" s="282"/>
      <c r="S187" s="281"/>
      <c r="T187" s="287"/>
      <c r="U187" s="281" t="s">
        <v>3</v>
      </c>
      <c r="V187" s="281" t="s">
        <v>263</v>
      </c>
      <c r="W187" s="281"/>
      <c r="X187" s="281"/>
      <c r="Y187" s="281"/>
      <c r="Z187" s="281"/>
      <c r="AA187" s="281"/>
      <c r="AB187" s="281"/>
      <c r="AC187" s="281"/>
      <c r="AD187" s="281"/>
      <c r="AE187" s="281"/>
      <c r="AF187" s="281"/>
      <c r="AG187" s="281"/>
      <c r="AH187" s="281"/>
      <c r="AI187" s="281"/>
      <c r="AJ187" s="281"/>
      <c r="AK187" s="281"/>
      <c r="AL187" s="281"/>
      <c r="AM187" s="281"/>
      <c r="AN187" s="281"/>
      <c r="AO187" s="281"/>
      <c r="AP187" s="281"/>
      <c r="AQ187" s="281"/>
      <c r="AR187" s="281"/>
      <c r="AS187" s="280"/>
      <c r="AT187" s="280"/>
      <c r="AU187" s="285"/>
      <c r="AV187" s="285"/>
      <c r="AW187" s="285"/>
      <c r="AX187" s="285"/>
      <c r="AY187" s="285"/>
      <c r="AZ187" s="285"/>
      <c r="BA187" s="285"/>
      <c r="BB187" s="274"/>
    </row>
    <row r="188" spans="2:54">
      <c r="B188" s="294" t="s">
        <v>899</v>
      </c>
      <c r="C188" s="289" t="s">
        <v>2108</v>
      </c>
      <c r="D188" s="275"/>
      <c r="E188" s="276"/>
      <c r="F188" s="277"/>
      <c r="G188" s="277"/>
      <c r="H188" s="278"/>
      <c r="I188" s="279"/>
      <c r="J188" s="279"/>
      <c r="K188" s="279"/>
      <c r="L188" s="280"/>
      <c r="M188" s="280"/>
      <c r="N188" s="280"/>
      <c r="O188" s="280"/>
      <c r="P188" s="280"/>
      <c r="Q188" s="280"/>
      <c r="R188" s="282"/>
      <c r="S188" s="281"/>
      <c r="T188" s="287"/>
      <c r="U188" s="281"/>
      <c r="V188" s="281"/>
      <c r="W188" s="281"/>
      <c r="X188" s="281"/>
      <c r="Y188" s="281"/>
      <c r="Z188" s="281"/>
      <c r="AA188" s="281"/>
      <c r="AB188" s="281"/>
      <c r="AC188" s="281"/>
      <c r="AD188" s="281"/>
      <c r="AE188" s="281"/>
      <c r="AF188" s="281"/>
      <c r="AG188" s="281"/>
      <c r="AH188" s="281"/>
      <c r="AI188" s="281"/>
      <c r="AJ188" s="281"/>
      <c r="AK188" s="281"/>
      <c r="AL188" s="281"/>
      <c r="AM188" s="281"/>
      <c r="AN188" s="281"/>
      <c r="AO188" s="281"/>
      <c r="AP188" s="281"/>
      <c r="AQ188" s="281"/>
      <c r="AR188" s="281"/>
      <c r="AS188" s="280"/>
      <c r="AT188" s="280"/>
      <c r="AU188" s="285"/>
      <c r="AV188" s="285"/>
      <c r="AW188" s="285"/>
      <c r="AX188" s="285"/>
      <c r="AY188" s="285"/>
      <c r="AZ188" s="285"/>
      <c r="BA188" s="285"/>
      <c r="BB188" s="274"/>
    </row>
    <row r="189" spans="2:54">
      <c r="B189" s="273" t="s">
        <v>2093</v>
      </c>
      <c r="C189" s="274" t="s">
        <v>2268</v>
      </c>
      <c r="D189" s="275"/>
      <c r="E189" s="276"/>
      <c r="F189" s="277"/>
      <c r="G189" s="277"/>
      <c r="H189" s="278"/>
      <c r="I189" s="279"/>
      <c r="J189" s="279"/>
      <c r="K189" s="279"/>
      <c r="L189" s="280"/>
      <c r="M189" s="280"/>
      <c r="N189" s="280"/>
      <c r="O189" s="280"/>
      <c r="P189" s="280"/>
      <c r="Q189" s="280"/>
      <c r="R189" s="282"/>
      <c r="S189" s="281"/>
      <c r="T189" s="287"/>
      <c r="U189" s="281" t="s">
        <v>3</v>
      </c>
      <c r="V189" s="281" t="s">
        <v>263</v>
      </c>
      <c r="W189" s="281"/>
      <c r="X189" s="281"/>
      <c r="Y189" s="281"/>
      <c r="Z189" s="281"/>
      <c r="AA189" s="281"/>
      <c r="AB189" s="281"/>
      <c r="AC189" s="281"/>
      <c r="AD189" s="281"/>
      <c r="AE189" s="281"/>
      <c r="AF189" s="281"/>
      <c r="AG189" s="281"/>
      <c r="AH189" s="281"/>
      <c r="AI189" s="281"/>
      <c r="AJ189" s="281"/>
      <c r="AK189" s="281"/>
      <c r="AL189" s="281"/>
      <c r="AM189" s="281"/>
      <c r="AN189" s="281"/>
      <c r="AO189" s="281"/>
      <c r="AP189" s="281"/>
      <c r="AQ189" s="281"/>
      <c r="AR189" s="281"/>
      <c r="AS189" s="280"/>
      <c r="AT189" s="280"/>
      <c r="AU189" s="285"/>
      <c r="AV189" s="285"/>
      <c r="AW189" s="285"/>
      <c r="AX189" s="285"/>
      <c r="AY189" s="285"/>
      <c r="AZ189" s="285"/>
      <c r="BA189" s="285"/>
      <c r="BB189" s="274"/>
    </row>
    <row r="190" spans="2:54">
      <c r="B190" s="273" t="s">
        <v>2053</v>
      </c>
      <c r="C190" s="274" t="s">
        <v>2268</v>
      </c>
      <c r="D190" s="275"/>
      <c r="E190" s="276"/>
      <c r="F190" s="277"/>
      <c r="G190" s="277"/>
      <c r="H190" s="278"/>
      <c r="I190" s="279"/>
      <c r="J190" s="279"/>
      <c r="K190" s="279"/>
      <c r="L190" s="280"/>
      <c r="M190" s="280"/>
      <c r="N190" s="280"/>
      <c r="O190" s="280"/>
      <c r="P190" s="280"/>
      <c r="Q190" s="280"/>
      <c r="R190" s="282"/>
      <c r="S190" s="281"/>
      <c r="T190" s="287"/>
      <c r="U190" s="281" t="s">
        <v>3</v>
      </c>
      <c r="V190" s="281" t="s">
        <v>263</v>
      </c>
      <c r="W190" s="281"/>
      <c r="X190" s="281"/>
      <c r="Y190" s="281"/>
      <c r="Z190" s="281"/>
      <c r="AA190" s="281"/>
      <c r="AB190" s="281"/>
      <c r="AC190" s="281"/>
      <c r="AD190" s="281"/>
      <c r="AE190" s="281"/>
      <c r="AF190" s="281"/>
      <c r="AG190" s="281"/>
      <c r="AH190" s="281"/>
      <c r="AI190" s="281"/>
      <c r="AJ190" s="281"/>
      <c r="AK190" s="281"/>
      <c r="AL190" s="281"/>
      <c r="AM190" s="281"/>
      <c r="AN190" s="281"/>
      <c r="AO190" s="281"/>
      <c r="AP190" s="281"/>
      <c r="AQ190" s="281"/>
      <c r="AR190" s="281"/>
      <c r="AS190" s="280"/>
      <c r="AT190" s="280"/>
      <c r="AU190" s="285"/>
      <c r="AV190" s="285"/>
      <c r="AW190" s="285"/>
      <c r="AX190" s="285"/>
      <c r="AY190" s="285"/>
      <c r="AZ190" s="285"/>
      <c r="BA190" s="285"/>
      <c r="BB190" s="274"/>
    </row>
    <row r="191" spans="2:54">
      <c r="B191" s="273" t="s">
        <v>2094</v>
      </c>
      <c r="C191" s="274" t="s">
        <v>2268</v>
      </c>
      <c r="D191" s="275"/>
      <c r="E191" s="276"/>
      <c r="F191" s="277"/>
      <c r="G191" s="277"/>
      <c r="H191" s="278"/>
      <c r="I191" s="279"/>
      <c r="J191" s="279"/>
      <c r="K191" s="279"/>
      <c r="L191" s="280"/>
      <c r="M191" s="280"/>
      <c r="N191" s="280"/>
      <c r="O191" s="280"/>
      <c r="P191" s="280"/>
      <c r="Q191" s="280"/>
      <c r="R191" s="282"/>
      <c r="S191" s="281"/>
      <c r="T191" s="287"/>
      <c r="U191" s="281" t="s">
        <v>3</v>
      </c>
      <c r="V191" s="281" t="s">
        <v>263</v>
      </c>
      <c r="W191" s="281"/>
      <c r="X191" s="281"/>
      <c r="Y191" s="281"/>
      <c r="Z191" s="281"/>
      <c r="AA191" s="281"/>
      <c r="AB191" s="281"/>
      <c r="AC191" s="281"/>
      <c r="AD191" s="281"/>
      <c r="AE191" s="281"/>
      <c r="AF191" s="281"/>
      <c r="AG191" s="281"/>
      <c r="AH191" s="281"/>
      <c r="AI191" s="281"/>
      <c r="AJ191" s="281"/>
      <c r="AK191" s="281"/>
      <c r="AL191" s="281"/>
      <c r="AM191" s="281"/>
      <c r="AN191" s="281"/>
      <c r="AO191" s="281"/>
      <c r="AP191" s="281"/>
      <c r="AQ191" s="281"/>
      <c r="AR191" s="281"/>
      <c r="AS191" s="280"/>
      <c r="AT191" s="280"/>
      <c r="AU191" s="285"/>
      <c r="AV191" s="285"/>
      <c r="AW191" s="285"/>
      <c r="AX191" s="285"/>
      <c r="AY191" s="285"/>
      <c r="AZ191" s="285"/>
      <c r="BA191" s="285"/>
      <c r="BB191" s="274"/>
    </row>
    <row r="192" spans="2:54">
      <c r="B192" s="273" t="s">
        <v>2095</v>
      </c>
      <c r="C192" s="274" t="s">
        <v>2268</v>
      </c>
      <c r="D192" s="275"/>
      <c r="E192" s="276"/>
      <c r="F192" s="277"/>
      <c r="G192" s="277"/>
      <c r="H192" s="278"/>
      <c r="I192" s="279"/>
      <c r="J192" s="279"/>
      <c r="K192" s="279"/>
      <c r="L192" s="280"/>
      <c r="M192" s="280"/>
      <c r="N192" s="280"/>
      <c r="O192" s="280"/>
      <c r="P192" s="280"/>
      <c r="Q192" s="280"/>
      <c r="R192" s="282"/>
      <c r="S192" s="281"/>
      <c r="T192" s="287"/>
      <c r="U192" s="281" t="s">
        <v>3</v>
      </c>
      <c r="V192" s="281" t="s">
        <v>263</v>
      </c>
      <c r="W192" s="281"/>
      <c r="X192" s="281"/>
      <c r="Y192" s="281"/>
      <c r="Z192" s="281"/>
      <c r="AA192" s="281"/>
      <c r="AB192" s="281"/>
      <c r="AC192" s="281"/>
      <c r="AD192" s="281"/>
      <c r="AE192" s="281"/>
      <c r="AF192" s="281"/>
      <c r="AG192" s="281"/>
      <c r="AH192" s="281"/>
      <c r="AI192" s="281"/>
      <c r="AJ192" s="281"/>
      <c r="AK192" s="281"/>
      <c r="AL192" s="281"/>
      <c r="AM192" s="281"/>
      <c r="AN192" s="281"/>
      <c r="AO192" s="281"/>
      <c r="AP192" s="281"/>
      <c r="AQ192" s="281"/>
      <c r="AR192" s="281"/>
      <c r="AS192" s="280"/>
      <c r="AT192" s="280"/>
      <c r="AU192" s="285"/>
      <c r="AV192" s="285"/>
      <c r="AW192" s="285"/>
      <c r="AX192" s="285"/>
      <c r="AY192" s="285"/>
      <c r="AZ192" s="285"/>
      <c r="BA192" s="285"/>
      <c r="BB192" s="274"/>
    </row>
    <row r="193" spans="2:54">
      <c r="B193" s="273" t="s">
        <v>2096</v>
      </c>
      <c r="C193" s="274" t="s">
        <v>2268</v>
      </c>
      <c r="D193" s="275"/>
      <c r="E193" s="276"/>
      <c r="F193" s="277"/>
      <c r="G193" s="277"/>
      <c r="H193" s="278"/>
      <c r="I193" s="279"/>
      <c r="J193" s="279"/>
      <c r="K193" s="279"/>
      <c r="L193" s="280"/>
      <c r="M193" s="280"/>
      <c r="N193" s="280"/>
      <c r="O193" s="280"/>
      <c r="P193" s="280"/>
      <c r="Q193" s="280"/>
      <c r="R193" s="282"/>
      <c r="S193" s="281"/>
      <c r="T193" s="287"/>
      <c r="U193" s="281" t="s">
        <v>3</v>
      </c>
      <c r="V193" s="281" t="s">
        <v>263</v>
      </c>
      <c r="W193" s="281"/>
      <c r="X193" s="281"/>
      <c r="Y193" s="281"/>
      <c r="Z193" s="281"/>
      <c r="AA193" s="281"/>
      <c r="AB193" s="281"/>
      <c r="AC193" s="281"/>
      <c r="AD193" s="281"/>
      <c r="AE193" s="281"/>
      <c r="AF193" s="281"/>
      <c r="AG193" s="281"/>
      <c r="AH193" s="281"/>
      <c r="AI193" s="281"/>
      <c r="AJ193" s="281"/>
      <c r="AK193" s="281"/>
      <c r="AL193" s="281"/>
      <c r="AM193" s="281"/>
      <c r="AN193" s="281"/>
      <c r="AO193" s="281"/>
      <c r="AP193" s="281"/>
      <c r="AQ193" s="281"/>
      <c r="AR193" s="281"/>
      <c r="AS193" s="280"/>
      <c r="AT193" s="280"/>
      <c r="AU193" s="285"/>
      <c r="AV193" s="285"/>
      <c r="AW193" s="285"/>
      <c r="AX193" s="285"/>
      <c r="AY193" s="285"/>
      <c r="AZ193" s="285"/>
      <c r="BA193" s="285"/>
      <c r="BB193" s="274"/>
    </row>
    <row r="194" spans="2:54">
      <c r="B194" s="273" t="s">
        <v>2097</v>
      </c>
      <c r="C194" s="274" t="s">
        <v>2270</v>
      </c>
      <c r="D194" s="275"/>
      <c r="E194" s="276"/>
      <c r="F194" s="277"/>
      <c r="G194" s="277"/>
      <c r="H194" s="278"/>
      <c r="I194" s="279"/>
      <c r="J194" s="279"/>
      <c r="K194" s="279"/>
      <c r="L194" s="280"/>
      <c r="M194" s="280"/>
      <c r="N194" s="280"/>
      <c r="O194" s="280"/>
      <c r="P194" s="280"/>
      <c r="Q194" s="280"/>
      <c r="R194" s="282"/>
      <c r="S194" s="281"/>
      <c r="T194" s="287"/>
      <c r="U194" s="281" t="s">
        <v>3</v>
      </c>
      <c r="V194" s="281" t="s">
        <v>263</v>
      </c>
      <c r="W194" s="281"/>
      <c r="X194" s="281"/>
      <c r="Y194" s="281"/>
      <c r="Z194" s="281"/>
      <c r="AA194" s="281"/>
      <c r="AB194" s="281"/>
      <c r="AC194" s="281"/>
      <c r="AD194" s="281"/>
      <c r="AE194" s="281"/>
      <c r="AF194" s="281"/>
      <c r="AG194" s="281"/>
      <c r="AH194" s="281"/>
      <c r="AI194" s="281"/>
      <c r="AJ194" s="281"/>
      <c r="AK194" s="281"/>
      <c r="AL194" s="281"/>
      <c r="AM194" s="281"/>
      <c r="AN194" s="281"/>
      <c r="AO194" s="281"/>
      <c r="AP194" s="281"/>
      <c r="AQ194" s="281"/>
      <c r="AR194" s="281"/>
      <c r="AS194" s="280"/>
      <c r="AT194" s="280"/>
      <c r="AU194" s="285"/>
      <c r="AV194" s="285"/>
      <c r="AW194" s="285"/>
      <c r="AX194" s="285"/>
      <c r="AY194" s="285"/>
      <c r="AZ194" s="285"/>
      <c r="BA194" s="285"/>
      <c r="BB194" s="274"/>
    </row>
    <row r="195" spans="2:54">
      <c r="B195" s="273" t="s">
        <v>2098</v>
      </c>
      <c r="C195" s="274" t="s">
        <v>2268</v>
      </c>
      <c r="D195" s="275"/>
      <c r="E195" s="276"/>
      <c r="F195" s="277"/>
      <c r="G195" s="277"/>
      <c r="H195" s="278"/>
      <c r="I195" s="279"/>
      <c r="J195" s="279"/>
      <c r="K195" s="279"/>
      <c r="L195" s="280"/>
      <c r="M195" s="280"/>
      <c r="N195" s="280"/>
      <c r="O195" s="280"/>
      <c r="P195" s="280"/>
      <c r="Q195" s="280"/>
      <c r="R195" s="282"/>
      <c r="S195" s="281"/>
      <c r="T195" s="287"/>
      <c r="U195" s="281" t="s">
        <v>3</v>
      </c>
      <c r="V195" s="281" t="s">
        <v>263</v>
      </c>
      <c r="W195" s="281"/>
      <c r="X195" s="281"/>
      <c r="Y195" s="281"/>
      <c r="Z195" s="281"/>
      <c r="AA195" s="281"/>
      <c r="AB195" s="281"/>
      <c r="AC195" s="281"/>
      <c r="AD195" s="281"/>
      <c r="AE195" s="281"/>
      <c r="AF195" s="281"/>
      <c r="AG195" s="281"/>
      <c r="AH195" s="281"/>
      <c r="AI195" s="281"/>
      <c r="AJ195" s="281"/>
      <c r="AK195" s="281"/>
      <c r="AL195" s="281"/>
      <c r="AM195" s="281"/>
      <c r="AN195" s="281"/>
      <c r="AO195" s="281"/>
      <c r="AP195" s="281"/>
      <c r="AQ195" s="281"/>
      <c r="AR195" s="281"/>
      <c r="AS195" s="280"/>
      <c r="AT195" s="280"/>
      <c r="AU195" s="285"/>
      <c r="AV195" s="285"/>
      <c r="AW195" s="285"/>
      <c r="AX195" s="285"/>
      <c r="AY195" s="285"/>
      <c r="AZ195" s="285"/>
      <c r="BA195" s="285"/>
      <c r="BB195" s="274"/>
    </row>
    <row r="196" spans="2:54">
      <c r="B196" s="273" t="s">
        <v>2101</v>
      </c>
      <c r="C196" s="274" t="s">
        <v>2268</v>
      </c>
      <c r="D196" s="275"/>
      <c r="E196" s="276"/>
      <c r="F196" s="277"/>
      <c r="G196" s="277"/>
      <c r="H196" s="278"/>
      <c r="I196" s="279"/>
      <c r="J196" s="279"/>
      <c r="K196" s="279"/>
      <c r="L196" s="280"/>
      <c r="M196" s="280"/>
      <c r="N196" s="280"/>
      <c r="O196" s="280"/>
      <c r="P196" s="280"/>
      <c r="Q196" s="280"/>
      <c r="R196" s="282"/>
      <c r="S196" s="281"/>
      <c r="T196" s="287"/>
      <c r="U196" s="281" t="s">
        <v>3</v>
      </c>
      <c r="V196" s="281" t="s">
        <v>263</v>
      </c>
      <c r="W196" s="281"/>
      <c r="X196" s="281"/>
      <c r="Y196" s="281"/>
      <c r="Z196" s="281"/>
      <c r="AA196" s="281"/>
      <c r="AB196" s="281"/>
      <c r="AC196" s="281"/>
      <c r="AD196" s="281"/>
      <c r="AE196" s="281"/>
      <c r="AF196" s="281"/>
      <c r="AG196" s="281"/>
      <c r="AH196" s="281"/>
      <c r="AI196" s="281"/>
      <c r="AJ196" s="281"/>
      <c r="AK196" s="281"/>
      <c r="AL196" s="281"/>
      <c r="AM196" s="281"/>
      <c r="AN196" s="281"/>
      <c r="AO196" s="281"/>
      <c r="AP196" s="281"/>
      <c r="AQ196" s="281"/>
      <c r="AR196" s="281"/>
      <c r="AS196" s="280"/>
      <c r="AT196" s="280"/>
      <c r="AU196" s="285"/>
      <c r="AV196" s="285"/>
      <c r="AW196" s="285"/>
      <c r="AX196" s="285"/>
      <c r="AY196" s="285"/>
      <c r="AZ196" s="285"/>
      <c r="BA196" s="285"/>
      <c r="BB196" s="274"/>
    </row>
    <row r="197" spans="2:54">
      <c r="B197" s="273" t="s">
        <v>2100</v>
      </c>
      <c r="C197" s="274" t="s">
        <v>2268</v>
      </c>
      <c r="D197" s="275"/>
      <c r="E197" s="276"/>
      <c r="F197" s="277"/>
      <c r="G197" s="277"/>
      <c r="H197" s="278"/>
      <c r="I197" s="279"/>
      <c r="J197" s="279"/>
      <c r="K197" s="279"/>
      <c r="L197" s="280"/>
      <c r="M197" s="280"/>
      <c r="N197" s="280"/>
      <c r="O197" s="280"/>
      <c r="P197" s="280"/>
      <c r="Q197" s="280"/>
      <c r="R197" s="282"/>
      <c r="S197" s="281"/>
      <c r="T197" s="287"/>
      <c r="U197" s="281" t="s">
        <v>3</v>
      </c>
      <c r="V197" s="281" t="s">
        <v>263</v>
      </c>
      <c r="W197" s="281"/>
      <c r="X197" s="281"/>
      <c r="Y197" s="281"/>
      <c r="Z197" s="281"/>
      <c r="AA197" s="281"/>
      <c r="AB197" s="281"/>
      <c r="AC197" s="281"/>
      <c r="AD197" s="281"/>
      <c r="AE197" s="281"/>
      <c r="AF197" s="281"/>
      <c r="AG197" s="281"/>
      <c r="AH197" s="281"/>
      <c r="AI197" s="281"/>
      <c r="AJ197" s="281"/>
      <c r="AK197" s="281"/>
      <c r="AL197" s="281"/>
      <c r="AM197" s="281"/>
      <c r="AN197" s="281"/>
      <c r="AO197" s="281"/>
      <c r="AP197" s="281"/>
      <c r="AQ197" s="281"/>
      <c r="AR197" s="281"/>
      <c r="AS197" s="280"/>
      <c r="AT197" s="280"/>
      <c r="AU197" s="285"/>
      <c r="AV197" s="285"/>
      <c r="AW197" s="285"/>
      <c r="AX197" s="285"/>
      <c r="AY197" s="285"/>
      <c r="AZ197" s="285"/>
      <c r="BA197" s="285"/>
      <c r="BB197" s="274"/>
    </row>
    <row r="198" spans="2:54">
      <c r="B198" s="273" t="s">
        <v>2099</v>
      </c>
      <c r="C198" s="274" t="s">
        <v>2268</v>
      </c>
      <c r="D198" s="275"/>
      <c r="E198" s="276"/>
      <c r="F198" s="277"/>
      <c r="G198" s="277"/>
      <c r="H198" s="278"/>
      <c r="I198" s="279"/>
      <c r="J198" s="279"/>
      <c r="K198" s="279"/>
      <c r="L198" s="280"/>
      <c r="M198" s="280"/>
      <c r="N198" s="280"/>
      <c r="O198" s="280"/>
      <c r="P198" s="280"/>
      <c r="Q198" s="280"/>
      <c r="R198" s="282"/>
      <c r="S198" s="281"/>
      <c r="T198" s="287"/>
      <c r="U198" s="281" t="s">
        <v>3</v>
      </c>
      <c r="V198" s="281" t="s">
        <v>263</v>
      </c>
      <c r="W198" s="281"/>
      <c r="X198" s="281"/>
      <c r="Y198" s="281"/>
      <c r="Z198" s="281"/>
      <c r="AA198" s="281"/>
      <c r="AB198" s="281"/>
      <c r="AC198" s="281"/>
      <c r="AD198" s="281"/>
      <c r="AE198" s="281"/>
      <c r="AF198" s="281"/>
      <c r="AG198" s="281"/>
      <c r="AH198" s="281"/>
      <c r="AI198" s="281"/>
      <c r="AJ198" s="281"/>
      <c r="AK198" s="281"/>
      <c r="AL198" s="281"/>
      <c r="AM198" s="281"/>
      <c r="AN198" s="281"/>
      <c r="AO198" s="281"/>
      <c r="AP198" s="281"/>
      <c r="AQ198" s="281"/>
      <c r="AR198" s="281"/>
      <c r="AS198" s="280"/>
      <c r="AT198" s="280"/>
      <c r="AU198" s="285"/>
      <c r="AV198" s="285"/>
      <c r="AW198" s="285"/>
      <c r="AX198" s="285"/>
      <c r="AY198" s="285"/>
      <c r="AZ198" s="285"/>
      <c r="BA198" s="285"/>
      <c r="BB198" s="274"/>
    </row>
    <row r="199" spans="2:54">
      <c r="B199" s="273" t="s">
        <v>2102</v>
      </c>
      <c r="C199" s="274" t="s">
        <v>2268</v>
      </c>
      <c r="D199" s="275"/>
      <c r="E199" s="276"/>
      <c r="F199" s="277"/>
      <c r="G199" s="277"/>
      <c r="H199" s="278"/>
      <c r="I199" s="279"/>
      <c r="J199" s="279"/>
      <c r="K199" s="279"/>
      <c r="L199" s="280"/>
      <c r="M199" s="280"/>
      <c r="N199" s="280"/>
      <c r="O199" s="280"/>
      <c r="P199" s="280"/>
      <c r="Q199" s="280"/>
      <c r="R199" s="282"/>
      <c r="S199" s="281"/>
      <c r="T199" s="287"/>
      <c r="U199" s="281" t="s">
        <v>3</v>
      </c>
      <c r="V199" s="281" t="s">
        <v>263</v>
      </c>
      <c r="W199" s="281"/>
      <c r="X199" s="281"/>
      <c r="Y199" s="281"/>
      <c r="Z199" s="281"/>
      <c r="AA199" s="281"/>
      <c r="AB199" s="281"/>
      <c r="AC199" s="281"/>
      <c r="AD199" s="281"/>
      <c r="AE199" s="281"/>
      <c r="AF199" s="281"/>
      <c r="AG199" s="281"/>
      <c r="AH199" s="281"/>
      <c r="AI199" s="281"/>
      <c r="AJ199" s="281"/>
      <c r="AK199" s="281"/>
      <c r="AL199" s="281"/>
      <c r="AM199" s="281"/>
      <c r="AN199" s="281"/>
      <c r="AO199" s="281"/>
      <c r="AP199" s="281"/>
      <c r="AQ199" s="281"/>
      <c r="AR199" s="281"/>
      <c r="AS199" s="280"/>
      <c r="AT199" s="280"/>
      <c r="AU199" s="285"/>
      <c r="AV199" s="285"/>
      <c r="AW199" s="285"/>
      <c r="AX199" s="285"/>
      <c r="AY199" s="285"/>
      <c r="AZ199" s="285"/>
      <c r="BA199" s="285"/>
      <c r="BB199" s="274"/>
    </row>
    <row r="200" spans="2:54">
      <c r="B200" s="273" t="s">
        <v>2103</v>
      </c>
      <c r="C200" s="274" t="s">
        <v>2270</v>
      </c>
      <c r="D200" s="275"/>
      <c r="E200" s="276"/>
      <c r="F200" s="277"/>
      <c r="G200" s="277"/>
      <c r="H200" s="278"/>
      <c r="I200" s="279"/>
      <c r="J200" s="279"/>
      <c r="K200" s="279"/>
      <c r="L200" s="280"/>
      <c r="M200" s="280"/>
      <c r="N200" s="280"/>
      <c r="O200" s="280"/>
      <c r="P200" s="280"/>
      <c r="Q200" s="280"/>
      <c r="R200" s="282"/>
      <c r="S200" s="281"/>
      <c r="T200" s="287"/>
      <c r="U200" s="281" t="s">
        <v>3</v>
      </c>
      <c r="V200" s="281" t="s">
        <v>263</v>
      </c>
      <c r="W200" s="281"/>
      <c r="X200" s="281"/>
      <c r="Y200" s="281"/>
      <c r="Z200" s="281"/>
      <c r="AA200" s="281"/>
      <c r="AB200" s="281"/>
      <c r="AC200" s="281"/>
      <c r="AD200" s="281"/>
      <c r="AE200" s="281"/>
      <c r="AF200" s="281"/>
      <c r="AG200" s="281"/>
      <c r="AH200" s="281"/>
      <c r="AI200" s="281"/>
      <c r="AJ200" s="281"/>
      <c r="AK200" s="281"/>
      <c r="AL200" s="281"/>
      <c r="AM200" s="281"/>
      <c r="AN200" s="281"/>
      <c r="AO200" s="281"/>
      <c r="AP200" s="281"/>
      <c r="AQ200" s="281"/>
      <c r="AR200" s="281"/>
      <c r="AS200" s="280"/>
      <c r="AT200" s="280"/>
      <c r="AU200" s="285"/>
      <c r="AV200" s="285"/>
      <c r="AW200" s="285"/>
      <c r="AX200" s="285"/>
      <c r="AY200" s="285"/>
      <c r="AZ200" s="285"/>
      <c r="BA200" s="285"/>
      <c r="BB200" s="274"/>
    </row>
    <row r="201" spans="2:54">
      <c r="B201" s="273" t="s">
        <v>2107</v>
      </c>
      <c r="C201" s="274" t="s">
        <v>2270</v>
      </c>
      <c r="D201" s="275"/>
      <c r="E201" s="276"/>
      <c r="F201" s="277"/>
      <c r="G201" s="277"/>
      <c r="H201" s="278"/>
      <c r="I201" s="279"/>
      <c r="J201" s="279"/>
      <c r="K201" s="279"/>
      <c r="L201" s="280"/>
      <c r="M201" s="280"/>
      <c r="N201" s="280"/>
      <c r="O201" s="280"/>
      <c r="P201" s="280"/>
      <c r="Q201" s="280"/>
      <c r="R201" s="282"/>
      <c r="S201" s="281"/>
      <c r="T201" s="287"/>
      <c r="U201" s="281" t="s">
        <v>3</v>
      </c>
      <c r="V201" s="281" t="s">
        <v>263</v>
      </c>
      <c r="W201" s="281"/>
      <c r="X201" s="281"/>
      <c r="Y201" s="281"/>
      <c r="Z201" s="281"/>
      <c r="AA201" s="281"/>
      <c r="AB201" s="281"/>
      <c r="AC201" s="281"/>
      <c r="AD201" s="281"/>
      <c r="AE201" s="281"/>
      <c r="AF201" s="281"/>
      <c r="AG201" s="281"/>
      <c r="AH201" s="281"/>
      <c r="AI201" s="281"/>
      <c r="AJ201" s="281"/>
      <c r="AK201" s="281"/>
      <c r="AL201" s="281"/>
      <c r="AM201" s="281"/>
      <c r="AN201" s="281"/>
      <c r="AO201" s="281"/>
      <c r="AP201" s="281"/>
      <c r="AQ201" s="281"/>
      <c r="AR201" s="281"/>
      <c r="AS201" s="280"/>
      <c r="AT201" s="280"/>
      <c r="AU201" s="285"/>
      <c r="AV201" s="285"/>
      <c r="AW201" s="285"/>
      <c r="AX201" s="285"/>
      <c r="AY201" s="285"/>
      <c r="AZ201" s="285"/>
      <c r="BA201" s="285"/>
      <c r="BB201" s="274"/>
    </row>
    <row r="202" spans="2:54">
      <c r="B202" s="273" t="s">
        <v>2104</v>
      </c>
      <c r="C202" s="274" t="s">
        <v>2270</v>
      </c>
      <c r="D202" s="275"/>
      <c r="E202" s="276"/>
      <c r="F202" s="277"/>
      <c r="G202" s="277"/>
      <c r="H202" s="278"/>
      <c r="I202" s="279"/>
      <c r="J202" s="279"/>
      <c r="K202" s="279"/>
      <c r="L202" s="280"/>
      <c r="M202" s="280"/>
      <c r="N202" s="280"/>
      <c r="O202" s="280"/>
      <c r="P202" s="280"/>
      <c r="Q202" s="280"/>
      <c r="R202" s="282"/>
      <c r="S202" s="281"/>
      <c r="T202" s="287"/>
      <c r="U202" s="281" t="s">
        <v>3</v>
      </c>
      <c r="V202" s="281" t="s">
        <v>263</v>
      </c>
      <c r="W202" s="281"/>
      <c r="X202" s="281"/>
      <c r="Y202" s="281"/>
      <c r="Z202" s="281"/>
      <c r="AA202" s="281"/>
      <c r="AB202" s="281"/>
      <c r="AC202" s="281"/>
      <c r="AD202" s="281"/>
      <c r="AE202" s="281"/>
      <c r="AF202" s="281"/>
      <c r="AG202" s="281"/>
      <c r="AH202" s="281"/>
      <c r="AI202" s="281"/>
      <c r="AJ202" s="281"/>
      <c r="AK202" s="281"/>
      <c r="AL202" s="281"/>
      <c r="AM202" s="281"/>
      <c r="AN202" s="281"/>
      <c r="AO202" s="281"/>
      <c r="AP202" s="281"/>
      <c r="AQ202" s="281"/>
      <c r="AR202" s="281"/>
      <c r="AS202" s="280"/>
      <c r="AT202" s="280"/>
      <c r="AU202" s="285"/>
      <c r="AV202" s="285"/>
      <c r="AW202" s="285"/>
      <c r="AX202" s="285"/>
      <c r="AY202" s="285"/>
      <c r="AZ202" s="285"/>
      <c r="BA202" s="285"/>
      <c r="BB202" s="274"/>
    </row>
    <row r="203" spans="2:54">
      <c r="B203" s="273" t="s">
        <v>2105</v>
      </c>
      <c r="C203" s="274" t="s">
        <v>2268</v>
      </c>
      <c r="D203" s="275"/>
      <c r="E203" s="276"/>
      <c r="F203" s="277"/>
      <c r="G203" s="277"/>
      <c r="H203" s="278"/>
      <c r="I203" s="279"/>
      <c r="J203" s="279"/>
      <c r="K203" s="279"/>
      <c r="L203" s="280"/>
      <c r="M203" s="280"/>
      <c r="N203" s="280"/>
      <c r="O203" s="280"/>
      <c r="P203" s="280"/>
      <c r="Q203" s="280"/>
      <c r="R203" s="282"/>
      <c r="S203" s="281"/>
      <c r="T203" s="287"/>
      <c r="U203" s="281" t="s">
        <v>3</v>
      </c>
      <c r="V203" s="281" t="s">
        <v>263</v>
      </c>
      <c r="W203" s="281"/>
      <c r="X203" s="281"/>
      <c r="Y203" s="281"/>
      <c r="Z203" s="281"/>
      <c r="AA203" s="281"/>
      <c r="AB203" s="281"/>
      <c r="AC203" s="281"/>
      <c r="AD203" s="281"/>
      <c r="AE203" s="281"/>
      <c r="AF203" s="281"/>
      <c r="AG203" s="281"/>
      <c r="AH203" s="281"/>
      <c r="AI203" s="281"/>
      <c r="AJ203" s="281"/>
      <c r="AK203" s="281"/>
      <c r="AL203" s="281"/>
      <c r="AM203" s="281"/>
      <c r="AN203" s="281"/>
      <c r="AO203" s="281"/>
      <c r="AP203" s="281"/>
      <c r="AQ203" s="281"/>
      <c r="AR203" s="281"/>
      <c r="AS203" s="280"/>
      <c r="AT203" s="280"/>
      <c r="AU203" s="285"/>
      <c r="AV203" s="285"/>
      <c r="AW203" s="285"/>
      <c r="AX203" s="285"/>
      <c r="AY203" s="285"/>
      <c r="AZ203" s="285"/>
      <c r="BA203" s="285"/>
      <c r="BB203" s="274"/>
    </row>
    <row r="204" spans="2:54">
      <c r="B204" s="273" t="s">
        <v>2106</v>
      </c>
      <c r="C204" s="274" t="s">
        <v>2268</v>
      </c>
      <c r="D204" s="275"/>
      <c r="E204" s="276"/>
      <c r="F204" s="277"/>
      <c r="G204" s="277"/>
      <c r="H204" s="278"/>
      <c r="I204" s="279"/>
      <c r="J204" s="279"/>
      <c r="K204" s="279"/>
      <c r="L204" s="280"/>
      <c r="M204" s="280"/>
      <c r="N204" s="280"/>
      <c r="O204" s="280"/>
      <c r="P204" s="280"/>
      <c r="Q204" s="280"/>
      <c r="R204" s="282"/>
      <c r="S204" s="281"/>
      <c r="T204" s="287"/>
      <c r="U204" s="281" t="s">
        <v>3</v>
      </c>
      <c r="V204" s="281" t="s">
        <v>263</v>
      </c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0"/>
      <c r="AT204" s="280"/>
      <c r="AU204" s="285"/>
      <c r="AV204" s="285"/>
      <c r="AW204" s="285"/>
      <c r="AX204" s="285"/>
      <c r="AY204" s="285"/>
      <c r="AZ204" s="285"/>
      <c r="BA204" s="285"/>
      <c r="BB204" s="274"/>
    </row>
    <row r="205" spans="2:54">
      <c r="B205" s="273" t="s">
        <v>2109</v>
      </c>
      <c r="C205" s="274" t="s">
        <v>2270</v>
      </c>
      <c r="D205" s="275"/>
      <c r="E205" s="276"/>
      <c r="F205" s="277"/>
      <c r="G205" s="277"/>
      <c r="H205" s="278"/>
      <c r="I205" s="279"/>
      <c r="J205" s="279"/>
      <c r="K205" s="279"/>
      <c r="L205" s="280"/>
      <c r="M205" s="280"/>
      <c r="N205" s="280"/>
      <c r="O205" s="280"/>
      <c r="P205" s="280"/>
      <c r="Q205" s="280"/>
      <c r="R205" s="282"/>
      <c r="S205" s="281"/>
      <c r="T205" s="287"/>
      <c r="U205" s="281" t="s">
        <v>3</v>
      </c>
      <c r="V205" s="281" t="s">
        <v>263</v>
      </c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0"/>
      <c r="AT205" s="280"/>
      <c r="AU205" s="285"/>
      <c r="AV205" s="285"/>
      <c r="AW205" s="285"/>
      <c r="AX205" s="285"/>
      <c r="AY205" s="285"/>
      <c r="AZ205" s="285"/>
      <c r="BA205" s="285"/>
      <c r="BB205" s="274"/>
    </row>
    <row r="206" spans="2:54">
      <c r="B206" s="273" t="s">
        <v>2110</v>
      </c>
      <c r="C206" s="274" t="s">
        <v>2268</v>
      </c>
      <c r="D206" s="275"/>
      <c r="E206" s="276"/>
      <c r="F206" s="277"/>
      <c r="G206" s="277"/>
      <c r="H206" s="278"/>
      <c r="I206" s="279"/>
      <c r="J206" s="279"/>
      <c r="K206" s="279"/>
      <c r="L206" s="280"/>
      <c r="M206" s="280"/>
      <c r="N206" s="280"/>
      <c r="O206" s="280"/>
      <c r="P206" s="280"/>
      <c r="Q206" s="280"/>
      <c r="R206" s="282"/>
      <c r="S206" s="281"/>
      <c r="T206" s="287"/>
      <c r="U206" s="281" t="s">
        <v>3</v>
      </c>
      <c r="V206" s="281" t="s">
        <v>263</v>
      </c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0"/>
      <c r="AT206" s="280"/>
      <c r="AU206" s="285"/>
      <c r="AV206" s="285"/>
      <c r="AW206" s="285"/>
      <c r="AX206" s="285"/>
      <c r="AY206" s="285"/>
      <c r="AZ206" s="285"/>
      <c r="BA206" s="285"/>
      <c r="BB206" s="274"/>
    </row>
    <row r="207" spans="2:54">
      <c r="B207" s="273" t="s">
        <v>2111</v>
      </c>
      <c r="C207" s="274" t="s">
        <v>2268</v>
      </c>
      <c r="D207" s="275"/>
      <c r="E207" s="276"/>
      <c r="F207" s="277"/>
      <c r="G207" s="277"/>
      <c r="H207" s="278"/>
      <c r="I207" s="279"/>
      <c r="J207" s="279"/>
      <c r="K207" s="279"/>
      <c r="L207" s="280"/>
      <c r="M207" s="280"/>
      <c r="N207" s="280"/>
      <c r="O207" s="280"/>
      <c r="P207" s="280"/>
      <c r="Q207" s="280"/>
      <c r="R207" s="282"/>
      <c r="S207" s="281"/>
      <c r="T207" s="287"/>
      <c r="U207" s="281" t="s">
        <v>3</v>
      </c>
      <c r="V207" s="281" t="s">
        <v>263</v>
      </c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0"/>
      <c r="AT207" s="280"/>
      <c r="AU207" s="285"/>
      <c r="AV207" s="285"/>
      <c r="AW207" s="285"/>
      <c r="AX207" s="285"/>
      <c r="AY207" s="285"/>
      <c r="AZ207" s="285"/>
      <c r="BA207" s="285"/>
      <c r="BB207" s="274"/>
    </row>
    <row r="208" spans="2:54">
      <c r="B208" s="294" t="s">
        <v>902</v>
      </c>
      <c r="C208" s="289" t="s">
        <v>2114</v>
      </c>
      <c r="D208" s="275"/>
      <c r="E208" s="276"/>
      <c r="F208" s="277"/>
      <c r="G208" s="277"/>
      <c r="H208" s="278"/>
      <c r="I208" s="279"/>
      <c r="J208" s="279"/>
      <c r="K208" s="279"/>
      <c r="L208" s="280"/>
      <c r="M208" s="280"/>
      <c r="N208" s="280"/>
      <c r="O208" s="280"/>
      <c r="P208" s="280"/>
      <c r="Q208" s="280"/>
      <c r="R208" s="282"/>
      <c r="S208" s="281"/>
      <c r="T208" s="287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0"/>
      <c r="AT208" s="280"/>
      <c r="AU208" s="285"/>
      <c r="AV208" s="285"/>
      <c r="AW208" s="285"/>
      <c r="AX208" s="285"/>
      <c r="AY208" s="285"/>
      <c r="AZ208" s="285"/>
      <c r="BA208" s="285"/>
      <c r="BB208" s="274"/>
    </row>
    <row r="209" spans="2:54">
      <c r="B209" s="273" t="s">
        <v>2112</v>
      </c>
      <c r="C209" s="274" t="s">
        <v>2268</v>
      </c>
      <c r="D209" s="275"/>
      <c r="E209" s="276"/>
      <c r="F209" s="277"/>
      <c r="G209" s="277"/>
      <c r="H209" s="278"/>
      <c r="I209" s="279"/>
      <c r="J209" s="279"/>
      <c r="K209" s="279"/>
      <c r="L209" s="280"/>
      <c r="M209" s="280"/>
      <c r="N209" s="280"/>
      <c r="O209" s="280"/>
      <c r="P209" s="280"/>
      <c r="Q209" s="280"/>
      <c r="R209" s="282"/>
      <c r="S209" s="281"/>
      <c r="T209" s="287"/>
      <c r="U209" s="281" t="s">
        <v>3</v>
      </c>
      <c r="V209" s="281" t="s">
        <v>263</v>
      </c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0"/>
      <c r="AT209" s="280"/>
      <c r="AU209" s="285"/>
      <c r="AV209" s="285"/>
      <c r="AW209" s="285"/>
      <c r="AX209" s="285"/>
      <c r="AY209" s="285"/>
      <c r="AZ209" s="285"/>
      <c r="BA209" s="285"/>
      <c r="BB209" s="274"/>
    </row>
    <row r="210" spans="2:54">
      <c r="B210" s="273" t="s">
        <v>2054</v>
      </c>
      <c r="C210" s="274" t="s">
        <v>2268</v>
      </c>
      <c r="D210" s="275"/>
      <c r="E210" s="276"/>
      <c r="F210" s="277"/>
      <c r="G210" s="277"/>
      <c r="H210" s="278"/>
      <c r="I210" s="279"/>
      <c r="J210" s="279"/>
      <c r="K210" s="279"/>
      <c r="L210" s="280"/>
      <c r="M210" s="280"/>
      <c r="N210" s="280"/>
      <c r="O210" s="280"/>
      <c r="P210" s="280"/>
      <c r="Q210" s="280"/>
      <c r="R210" s="282"/>
      <c r="S210" s="281"/>
      <c r="T210" s="287"/>
      <c r="U210" s="281" t="s">
        <v>3</v>
      </c>
      <c r="V210" s="281" t="s">
        <v>263</v>
      </c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0"/>
      <c r="AT210" s="280"/>
      <c r="AU210" s="285"/>
      <c r="AV210" s="285"/>
      <c r="AW210" s="285"/>
      <c r="AX210" s="285"/>
      <c r="AY210" s="285"/>
      <c r="AZ210" s="285"/>
      <c r="BA210" s="285"/>
      <c r="BB210" s="274"/>
    </row>
    <row r="211" spans="2:54">
      <c r="B211" s="273" t="s">
        <v>2113</v>
      </c>
      <c r="C211" s="274" t="s">
        <v>2268</v>
      </c>
      <c r="D211" s="275"/>
      <c r="E211" s="276"/>
      <c r="F211" s="277"/>
      <c r="G211" s="277"/>
      <c r="H211" s="278"/>
      <c r="I211" s="279"/>
      <c r="J211" s="279"/>
      <c r="K211" s="279"/>
      <c r="L211" s="280"/>
      <c r="M211" s="280"/>
      <c r="N211" s="280"/>
      <c r="O211" s="280"/>
      <c r="P211" s="280"/>
      <c r="Q211" s="280"/>
      <c r="R211" s="282"/>
      <c r="S211" s="281"/>
      <c r="T211" s="287"/>
      <c r="U211" s="281" t="s">
        <v>3</v>
      </c>
      <c r="V211" s="281" t="s">
        <v>263</v>
      </c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0"/>
      <c r="AT211" s="280"/>
      <c r="AU211" s="285"/>
      <c r="AV211" s="285"/>
      <c r="AW211" s="285"/>
      <c r="AX211" s="285"/>
      <c r="AY211" s="285"/>
      <c r="AZ211" s="285"/>
      <c r="BA211" s="285"/>
      <c r="BB211" s="274"/>
    </row>
    <row r="212" spans="2:54">
      <c r="B212" s="273" t="s">
        <v>2115</v>
      </c>
      <c r="C212" s="274" t="s">
        <v>2268</v>
      </c>
      <c r="D212" s="275"/>
      <c r="E212" s="276"/>
      <c r="F212" s="277"/>
      <c r="G212" s="277"/>
      <c r="H212" s="278"/>
      <c r="I212" s="279"/>
      <c r="J212" s="279"/>
      <c r="K212" s="279"/>
      <c r="L212" s="280"/>
      <c r="M212" s="280"/>
      <c r="N212" s="280"/>
      <c r="O212" s="280"/>
      <c r="P212" s="280"/>
      <c r="Q212" s="280"/>
      <c r="R212" s="282"/>
      <c r="S212" s="281"/>
      <c r="T212" s="287"/>
      <c r="U212" s="281" t="s">
        <v>3</v>
      </c>
      <c r="V212" s="281" t="s">
        <v>263</v>
      </c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0"/>
      <c r="AT212" s="280"/>
      <c r="AU212" s="285"/>
      <c r="AV212" s="285"/>
      <c r="AW212" s="285"/>
      <c r="AX212" s="285"/>
      <c r="AY212" s="285"/>
      <c r="AZ212" s="285"/>
      <c r="BA212" s="285"/>
      <c r="BB212" s="274"/>
    </row>
    <row r="213" spans="2:54">
      <c r="B213" s="273" t="s">
        <v>2116</v>
      </c>
      <c r="C213" s="274" t="s">
        <v>2268</v>
      </c>
      <c r="D213" s="275"/>
      <c r="E213" s="276"/>
      <c r="F213" s="277"/>
      <c r="G213" s="277"/>
      <c r="H213" s="278"/>
      <c r="I213" s="279"/>
      <c r="J213" s="279"/>
      <c r="K213" s="279"/>
      <c r="L213" s="280"/>
      <c r="M213" s="280"/>
      <c r="N213" s="280"/>
      <c r="O213" s="280"/>
      <c r="P213" s="280"/>
      <c r="Q213" s="280"/>
      <c r="R213" s="282"/>
      <c r="S213" s="281"/>
      <c r="T213" s="287"/>
      <c r="U213" s="281" t="s">
        <v>3</v>
      </c>
      <c r="V213" s="281" t="s">
        <v>263</v>
      </c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0"/>
      <c r="AT213" s="280"/>
      <c r="AU213" s="285"/>
      <c r="AV213" s="285"/>
      <c r="AW213" s="285"/>
      <c r="AX213" s="285"/>
      <c r="AY213" s="285"/>
      <c r="AZ213" s="285"/>
      <c r="BA213" s="285"/>
      <c r="BB213" s="274"/>
    </row>
    <row r="214" spans="2:54">
      <c r="B214" s="273" t="s">
        <v>2117</v>
      </c>
      <c r="C214" s="274" t="s">
        <v>2268</v>
      </c>
      <c r="D214" s="275"/>
      <c r="E214" s="276"/>
      <c r="F214" s="277"/>
      <c r="G214" s="277"/>
      <c r="H214" s="278"/>
      <c r="I214" s="279"/>
      <c r="J214" s="279"/>
      <c r="K214" s="279"/>
      <c r="L214" s="280"/>
      <c r="M214" s="280"/>
      <c r="N214" s="280"/>
      <c r="O214" s="280"/>
      <c r="P214" s="280"/>
      <c r="Q214" s="280"/>
      <c r="R214" s="282"/>
      <c r="S214" s="281"/>
      <c r="T214" s="287"/>
      <c r="U214" s="281" t="s">
        <v>3</v>
      </c>
      <c r="V214" s="281" t="s">
        <v>263</v>
      </c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0"/>
      <c r="AT214" s="280"/>
      <c r="AU214" s="285"/>
      <c r="AV214" s="285"/>
      <c r="AW214" s="285"/>
      <c r="AX214" s="285"/>
      <c r="AY214" s="285"/>
      <c r="AZ214" s="285"/>
      <c r="BA214" s="285"/>
      <c r="BB214" s="274"/>
    </row>
    <row r="215" spans="2:54">
      <c r="B215" s="273" t="s">
        <v>2118</v>
      </c>
      <c r="C215" s="274" t="s">
        <v>2271</v>
      </c>
      <c r="D215" s="275"/>
      <c r="E215" s="276"/>
      <c r="F215" s="277"/>
      <c r="G215" s="277"/>
      <c r="H215" s="278"/>
      <c r="I215" s="279"/>
      <c r="J215" s="279"/>
      <c r="K215" s="279"/>
      <c r="L215" s="280"/>
      <c r="M215" s="280"/>
      <c r="N215" s="280"/>
      <c r="O215" s="280"/>
      <c r="P215" s="280"/>
      <c r="Q215" s="280"/>
      <c r="R215" s="282"/>
      <c r="S215" s="281"/>
      <c r="T215" s="287"/>
      <c r="U215" s="281" t="s">
        <v>3</v>
      </c>
      <c r="V215" s="281" t="s">
        <v>263</v>
      </c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0"/>
      <c r="AT215" s="280"/>
      <c r="AU215" s="285"/>
      <c r="AV215" s="285"/>
      <c r="AW215" s="285"/>
      <c r="AX215" s="285"/>
      <c r="AY215" s="285"/>
      <c r="AZ215" s="285"/>
      <c r="BA215" s="285"/>
      <c r="BB215" s="274"/>
    </row>
    <row r="216" spans="2:54">
      <c r="B216" s="273" t="s">
        <v>2119</v>
      </c>
      <c r="C216" s="274" t="s">
        <v>2268</v>
      </c>
      <c r="D216" s="275"/>
      <c r="E216" s="276"/>
      <c r="F216" s="277"/>
      <c r="G216" s="277"/>
      <c r="H216" s="278"/>
      <c r="I216" s="279"/>
      <c r="J216" s="279"/>
      <c r="K216" s="279"/>
      <c r="L216" s="280"/>
      <c r="M216" s="280"/>
      <c r="N216" s="280"/>
      <c r="O216" s="280"/>
      <c r="P216" s="280"/>
      <c r="Q216" s="280"/>
      <c r="R216" s="282"/>
      <c r="S216" s="281"/>
      <c r="T216" s="287"/>
      <c r="U216" s="281" t="s">
        <v>3</v>
      </c>
      <c r="V216" s="281" t="s">
        <v>263</v>
      </c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0"/>
      <c r="AT216" s="280"/>
      <c r="AU216" s="285"/>
      <c r="AV216" s="285"/>
      <c r="AW216" s="285"/>
      <c r="AX216" s="285"/>
      <c r="AY216" s="285"/>
      <c r="AZ216" s="285"/>
      <c r="BA216" s="285"/>
      <c r="BB216" s="274"/>
    </row>
    <row r="217" spans="2:54">
      <c r="B217" s="273" t="s">
        <v>2120</v>
      </c>
      <c r="C217" s="274" t="s">
        <v>2272</v>
      </c>
      <c r="D217" s="275"/>
      <c r="E217" s="276"/>
      <c r="F217" s="277"/>
      <c r="G217" s="277"/>
      <c r="H217" s="278"/>
      <c r="I217" s="279"/>
      <c r="J217" s="279"/>
      <c r="K217" s="279"/>
      <c r="L217" s="280"/>
      <c r="M217" s="280"/>
      <c r="N217" s="280"/>
      <c r="O217" s="280"/>
      <c r="P217" s="280"/>
      <c r="Q217" s="280"/>
      <c r="R217" s="282"/>
      <c r="S217" s="281"/>
      <c r="T217" s="287"/>
      <c r="U217" s="281" t="s">
        <v>3</v>
      </c>
      <c r="V217" s="281" t="s">
        <v>263</v>
      </c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0"/>
      <c r="AT217" s="280"/>
      <c r="AU217" s="285"/>
      <c r="AV217" s="285"/>
      <c r="AW217" s="285"/>
      <c r="AX217" s="285"/>
      <c r="AY217" s="285"/>
      <c r="AZ217" s="285"/>
      <c r="BA217" s="285"/>
      <c r="BB217" s="274"/>
    </row>
    <row r="218" spans="2:54">
      <c r="B218" s="273" t="s">
        <v>2377</v>
      </c>
      <c r="C218" s="274" t="s">
        <v>2268</v>
      </c>
      <c r="D218" s="275"/>
      <c r="E218" s="276"/>
      <c r="F218" s="277"/>
      <c r="G218" s="277"/>
      <c r="H218" s="278"/>
      <c r="I218" s="279"/>
      <c r="J218" s="279"/>
      <c r="K218" s="279"/>
      <c r="L218" s="280"/>
      <c r="M218" s="280"/>
      <c r="N218" s="280"/>
      <c r="O218" s="280"/>
      <c r="P218" s="280"/>
      <c r="Q218" s="280"/>
      <c r="R218" s="282"/>
      <c r="S218" s="281"/>
      <c r="T218" s="287"/>
      <c r="U218" s="281" t="s">
        <v>3</v>
      </c>
      <c r="V218" s="281" t="s">
        <v>263</v>
      </c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0"/>
      <c r="AT218" s="280"/>
      <c r="AU218" s="285"/>
      <c r="AV218" s="285"/>
      <c r="AW218" s="285"/>
      <c r="AX218" s="285"/>
      <c r="AY218" s="285"/>
      <c r="AZ218" s="285"/>
      <c r="BA218" s="285"/>
      <c r="BB218" s="274"/>
    </row>
    <row r="219" spans="2:54">
      <c r="B219" s="273" t="s">
        <v>2378</v>
      </c>
      <c r="C219" s="274" t="s">
        <v>2268</v>
      </c>
      <c r="D219" s="275"/>
      <c r="E219" s="276"/>
      <c r="F219" s="277"/>
      <c r="G219" s="277"/>
      <c r="H219" s="278"/>
      <c r="I219" s="279"/>
      <c r="J219" s="279"/>
      <c r="K219" s="279"/>
      <c r="L219" s="280"/>
      <c r="M219" s="280"/>
      <c r="N219" s="280"/>
      <c r="O219" s="280"/>
      <c r="P219" s="280"/>
      <c r="Q219" s="280"/>
      <c r="R219" s="282"/>
      <c r="S219" s="281"/>
      <c r="T219" s="287"/>
      <c r="U219" s="281" t="s">
        <v>3</v>
      </c>
      <c r="V219" s="281" t="s">
        <v>263</v>
      </c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0"/>
      <c r="AT219" s="280"/>
      <c r="AU219" s="285"/>
      <c r="AV219" s="285"/>
      <c r="AW219" s="285"/>
      <c r="AX219" s="285"/>
      <c r="AY219" s="285"/>
      <c r="AZ219" s="285"/>
      <c r="BA219" s="285"/>
      <c r="BB219" s="274"/>
    </row>
    <row r="220" spans="2:54">
      <c r="B220" s="273" t="s">
        <v>2379</v>
      </c>
      <c r="C220" s="274" t="s">
        <v>2268</v>
      </c>
      <c r="D220" s="275"/>
      <c r="E220" s="276"/>
      <c r="F220" s="277"/>
      <c r="G220" s="277"/>
      <c r="H220" s="278"/>
      <c r="I220" s="279"/>
      <c r="J220" s="279"/>
      <c r="K220" s="279"/>
      <c r="L220" s="280"/>
      <c r="M220" s="280"/>
      <c r="N220" s="280"/>
      <c r="O220" s="280"/>
      <c r="P220" s="280"/>
      <c r="Q220" s="280"/>
      <c r="R220" s="282"/>
      <c r="S220" s="281"/>
      <c r="T220" s="287"/>
      <c r="U220" s="281" t="s">
        <v>3</v>
      </c>
      <c r="V220" s="281" t="s">
        <v>263</v>
      </c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0"/>
      <c r="AT220" s="280"/>
      <c r="AU220" s="285"/>
      <c r="AV220" s="285"/>
      <c r="AW220" s="285"/>
      <c r="AX220" s="285"/>
      <c r="AY220" s="285"/>
      <c r="AZ220" s="285"/>
      <c r="BA220" s="285"/>
      <c r="BB220" s="274"/>
    </row>
    <row r="221" spans="2:54">
      <c r="B221" s="273" t="s">
        <v>2381</v>
      </c>
      <c r="C221" s="274" t="s">
        <v>2268</v>
      </c>
      <c r="D221" s="275"/>
      <c r="E221" s="276"/>
      <c r="F221" s="277"/>
      <c r="G221" s="277"/>
      <c r="H221" s="278"/>
      <c r="I221" s="279"/>
      <c r="J221" s="279"/>
      <c r="K221" s="279"/>
      <c r="L221" s="280"/>
      <c r="M221" s="280"/>
      <c r="N221" s="280"/>
      <c r="O221" s="280"/>
      <c r="P221" s="280"/>
      <c r="Q221" s="280"/>
      <c r="R221" s="282"/>
      <c r="S221" s="281"/>
      <c r="T221" s="287"/>
      <c r="U221" s="281" t="s">
        <v>3</v>
      </c>
      <c r="V221" s="281" t="s">
        <v>263</v>
      </c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0"/>
      <c r="AT221" s="280"/>
      <c r="AU221" s="285"/>
      <c r="AV221" s="285"/>
      <c r="AW221" s="285"/>
      <c r="AX221" s="285"/>
      <c r="AY221" s="285"/>
      <c r="AZ221" s="285"/>
      <c r="BA221" s="285"/>
      <c r="BB221" s="274"/>
    </row>
    <row r="222" spans="2:54">
      <c r="B222" s="273" t="s">
        <v>2382</v>
      </c>
      <c r="C222" s="274" t="s">
        <v>2268</v>
      </c>
      <c r="D222" s="275"/>
      <c r="E222" s="276"/>
      <c r="F222" s="277"/>
      <c r="G222" s="277"/>
      <c r="H222" s="278"/>
      <c r="I222" s="279"/>
      <c r="J222" s="279"/>
      <c r="K222" s="279"/>
      <c r="L222" s="280"/>
      <c r="M222" s="280"/>
      <c r="N222" s="280"/>
      <c r="O222" s="280"/>
      <c r="P222" s="280"/>
      <c r="Q222" s="280"/>
      <c r="R222" s="282"/>
      <c r="S222" s="281"/>
      <c r="T222" s="287"/>
      <c r="U222" s="281" t="s">
        <v>3</v>
      </c>
      <c r="V222" s="281" t="s">
        <v>263</v>
      </c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0"/>
      <c r="AT222" s="280"/>
      <c r="AU222" s="285"/>
      <c r="AV222" s="285"/>
      <c r="AW222" s="285"/>
      <c r="AX222" s="285"/>
      <c r="AY222" s="285"/>
      <c r="AZ222" s="285"/>
      <c r="BA222" s="285"/>
      <c r="BB222" s="274"/>
    </row>
    <row r="223" spans="2:54">
      <c r="B223" s="273" t="s">
        <v>2383</v>
      </c>
      <c r="C223" s="274" t="s">
        <v>2268</v>
      </c>
      <c r="D223" s="275"/>
      <c r="E223" s="276"/>
      <c r="F223" s="277"/>
      <c r="G223" s="277"/>
      <c r="H223" s="278"/>
      <c r="I223" s="279"/>
      <c r="J223" s="279"/>
      <c r="K223" s="279"/>
      <c r="L223" s="280"/>
      <c r="M223" s="280"/>
      <c r="N223" s="280"/>
      <c r="O223" s="280"/>
      <c r="P223" s="280"/>
      <c r="Q223" s="280"/>
      <c r="R223" s="282"/>
      <c r="S223" s="281"/>
      <c r="T223" s="287"/>
      <c r="U223" s="281" t="s">
        <v>3</v>
      </c>
      <c r="V223" s="281" t="s">
        <v>263</v>
      </c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0"/>
      <c r="AT223" s="280"/>
      <c r="AU223" s="285"/>
      <c r="AV223" s="285"/>
      <c r="AW223" s="285"/>
      <c r="AX223" s="285"/>
      <c r="AY223" s="285"/>
      <c r="AZ223" s="285"/>
      <c r="BA223" s="285"/>
      <c r="BB223" s="274"/>
    </row>
    <row r="224" spans="2:54">
      <c r="B224" s="273" t="s">
        <v>2384</v>
      </c>
      <c r="C224" s="274" t="s">
        <v>2268</v>
      </c>
      <c r="D224" s="275"/>
      <c r="E224" s="276"/>
      <c r="F224" s="277"/>
      <c r="G224" s="277"/>
      <c r="H224" s="278"/>
      <c r="I224" s="279"/>
      <c r="J224" s="279"/>
      <c r="K224" s="279"/>
      <c r="L224" s="280"/>
      <c r="M224" s="280"/>
      <c r="N224" s="280"/>
      <c r="O224" s="280"/>
      <c r="P224" s="280"/>
      <c r="Q224" s="280"/>
      <c r="R224" s="282"/>
      <c r="S224" s="281"/>
      <c r="T224" s="287"/>
      <c r="U224" s="281" t="s">
        <v>3</v>
      </c>
      <c r="V224" s="281" t="s">
        <v>263</v>
      </c>
      <c r="W224" s="281"/>
      <c r="X224" s="281"/>
      <c r="Y224" s="281"/>
      <c r="Z224" s="281"/>
      <c r="AA224" s="281"/>
      <c r="AB224" s="281"/>
      <c r="AC224" s="281"/>
      <c r="AD224" s="281"/>
      <c r="AE224" s="281"/>
      <c r="AF224" s="281"/>
      <c r="AG224" s="281"/>
      <c r="AH224" s="281"/>
      <c r="AI224" s="281"/>
      <c r="AJ224" s="281"/>
      <c r="AK224" s="281"/>
      <c r="AL224" s="281"/>
      <c r="AM224" s="281"/>
      <c r="AN224" s="281"/>
      <c r="AO224" s="281"/>
      <c r="AP224" s="281"/>
      <c r="AQ224" s="281"/>
      <c r="AR224" s="281"/>
      <c r="AS224" s="280"/>
      <c r="AT224" s="280"/>
      <c r="AU224" s="285"/>
      <c r="AV224" s="285"/>
      <c r="AW224" s="285"/>
      <c r="AX224" s="285"/>
      <c r="AY224" s="285"/>
      <c r="AZ224" s="285"/>
      <c r="BA224" s="285"/>
      <c r="BB224" s="274"/>
    </row>
    <row r="225" spans="2:54">
      <c r="B225" s="273" t="s">
        <v>2385</v>
      </c>
      <c r="C225" s="274" t="s">
        <v>2268</v>
      </c>
      <c r="D225" s="275"/>
      <c r="E225" s="276"/>
      <c r="F225" s="277"/>
      <c r="G225" s="277"/>
      <c r="H225" s="278"/>
      <c r="I225" s="279"/>
      <c r="J225" s="279"/>
      <c r="K225" s="279"/>
      <c r="L225" s="280"/>
      <c r="M225" s="280"/>
      <c r="N225" s="280"/>
      <c r="O225" s="280"/>
      <c r="P225" s="280"/>
      <c r="Q225" s="280"/>
      <c r="R225" s="282"/>
      <c r="S225" s="281"/>
      <c r="T225" s="287"/>
      <c r="U225" s="281" t="s">
        <v>3</v>
      </c>
      <c r="V225" s="281" t="s">
        <v>263</v>
      </c>
      <c r="W225" s="281"/>
      <c r="X225" s="281"/>
      <c r="Y225" s="281"/>
      <c r="Z225" s="281"/>
      <c r="AA225" s="281"/>
      <c r="AB225" s="281"/>
      <c r="AC225" s="281"/>
      <c r="AD225" s="281"/>
      <c r="AE225" s="281"/>
      <c r="AF225" s="281"/>
      <c r="AG225" s="281"/>
      <c r="AH225" s="281"/>
      <c r="AI225" s="281"/>
      <c r="AJ225" s="281"/>
      <c r="AK225" s="281"/>
      <c r="AL225" s="281"/>
      <c r="AM225" s="281"/>
      <c r="AN225" s="281"/>
      <c r="AO225" s="281"/>
      <c r="AP225" s="281"/>
      <c r="AQ225" s="281"/>
      <c r="AR225" s="281"/>
      <c r="AS225" s="280"/>
      <c r="AT225" s="280"/>
      <c r="AU225" s="285"/>
      <c r="AV225" s="285"/>
      <c r="AW225" s="285"/>
      <c r="AX225" s="285"/>
      <c r="AY225" s="285"/>
      <c r="AZ225" s="285"/>
      <c r="BA225" s="285"/>
      <c r="BB225" s="274"/>
    </row>
    <row r="226" spans="2:54">
      <c r="B226" s="273" t="s">
        <v>2386</v>
      </c>
      <c r="C226" s="274" t="s">
        <v>2268</v>
      </c>
      <c r="D226" s="275"/>
      <c r="E226" s="276"/>
      <c r="F226" s="277"/>
      <c r="G226" s="277"/>
      <c r="H226" s="278"/>
      <c r="I226" s="279"/>
      <c r="J226" s="279"/>
      <c r="K226" s="279"/>
      <c r="L226" s="280"/>
      <c r="M226" s="280"/>
      <c r="N226" s="280"/>
      <c r="O226" s="280"/>
      <c r="P226" s="280"/>
      <c r="Q226" s="280"/>
      <c r="R226" s="282"/>
      <c r="S226" s="281"/>
      <c r="T226" s="287"/>
      <c r="U226" s="281" t="s">
        <v>3</v>
      </c>
      <c r="V226" s="281" t="s">
        <v>263</v>
      </c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0"/>
      <c r="AT226" s="280"/>
      <c r="AU226" s="285"/>
      <c r="AV226" s="285"/>
      <c r="AW226" s="285"/>
      <c r="AX226" s="285"/>
      <c r="AY226" s="285"/>
      <c r="AZ226" s="285"/>
      <c r="BA226" s="285"/>
      <c r="BB226" s="274"/>
    </row>
    <row r="227" spans="2:54">
      <c r="B227" s="273" t="s">
        <v>2387</v>
      </c>
      <c r="C227" s="274" t="s">
        <v>2268</v>
      </c>
      <c r="D227" s="275"/>
      <c r="E227" s="276"/>
      <c r="F227" s="277"/>
      <c r="G227" s="277"/>
      <c r="H227" s="278"/>
      <c r="I227" s="279"/>
      <c r="J227" s="279"/>
      <c r="K227" s="279"/>
      <c r="L227" s="280"/>
      <c r="M227" s="280"/>
      <c r="N227" s="280"/>
      <c r="O227" s="280"/>
      <c r="P227" s="280"/>
      <c r="Q227" s="280"/>
      <c r="R227" s="282"/>
      <c r="S227" s="281"/>
      <c r="T227" s="287"/>
      <c r="U227" s="281" t="s">
        <v>3</v>
      </c>
      <c r="V227" s="281" t="s">
        <v>263</v>
      </c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0"/>
      <c r="AT227" s="280"/>
      <c r="AU227" s="285"/>
      <c r="AV227" s="285"/>
      <c r="AW227" s="285"/>
      <c r="AX227" s="285"/>
      <c r="AY227" s="285"/>
      <c r="AZ227" s="285"/>
      <c r="BA227" s="285"/>
      <c r="BB227" s="274"/>
    </row>
    <row r="228" spans="2:54">
      <c r="B228" s="273" t="s">
        <v>2388</v>
      </c>
      <c r="C228" s="274" t="s">
        <v>2268</v>
      </c>
      <c r="D228" s="275"/>
      <c r="E228" s="276"/>
      <c r="F228" s="277"/>
      <c r="G228" s="277"/>
      <c r="H228" s="278"/>
      <c r="I228" s="279"/>
      <c r="J228" s="279"/>
      <c r="K228" s="279"/>
      <c r="L228" s="280"/>
      <c r="M228" s="280"/>
      <c r="N228" s="280"/>
      <c r="O228" s="280"/>
      <c r="P228" s="280"/>
      <c r="Q228" s="280"/>
      <c r="R228" s="282"/>
      <c r="S228" s="281"/>
      <c r="T228" s="287"/>
      <c r="U228" s="281" t="s">
        <v>3</v>
      </c>
      <c r="V228" s="281" t="s">
        <v>263</v>
      </c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0"/>
      <c r="AT228" s="280"/>
      <c r="AU228" s="285"/>
      <c r="AV228" s="285"/>
      <c r="AW228" s="285"/>
      <c r="AX228" s="285"/>
      <c r="AY228" s="285"/>
      <c r="AZ228" s="285"/>
      <c r="BA228" s="285"/>
      <c r="BB228" s="274"/>
    </row>
    <row r="229" spans="2:54">
      <c r="B229" s="273" t="s">
        <v>2389</v>
      </c>
      <c r="C229" s="274" t="s">
        <v>2268</v>
      </c>
      <c r="D229" s="275"/>
      <c r="E229" s="276"/>
      <c r="F229" s="277"/>
      <c r="G229" s="277"/>
      <c r="H229" s="278"/>
      <c r="I229" s="279"/>
      <c r="J229" s="279"/>
      <c r="K229" s="279"/>
      <c r="L229" s="280"/>
      <c r="M229" s="280"/>
      <c r="N229" s="280"/>
      <c r="O229" s="280"/>
      <c r="P229" s="280"/>
      <c r="Q229" s="280"/>
      <c r="R229" s="282"/>
      <c r="S229" s="281"/>
      <c r="T229" s="287"/>
      <c r="U229" s="281" t="s">
        <v>3</v>
      </c>
      <c r="V229" s="281" t="s">
        <v>263</v>
      </c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0"/>
      <c r="AT229" s="280"/>
      <c r="AU229" s="285"/>
      <c r="AV229" s="285"/>
      <c r="AW229" s="285"/>
      <c r="AX229" s="285"/>
      <c r="AY229" s="285"/>
      <c r="AZ229" s="285"/>
      <c r="BA229" s="285"/>
      <c r="BB229" s="274"/>
    </row>
    <row r="230" spans="2:54">
      <c r="B230" s="273" t="s">
        <v>2390</v>
      </c>
      <c r="C230" s="274" t="s">
        <v>2268</v>
      </c>
      <c r="D230" s="275"/>
      <c r="E230" s="276"/>
      <c r="F230" s="277"/>
      <c r="G230" s="277"/>
      <c r="H230" s="278"/>
      <c r="I230" s="279"/>
      <c r="J230" s="279"/>
      <c r="K230" s="279"/>
      <c r="L230" s="280"/>
      <c r="M230" s="280"/>
      <c r="N230" s="280"/>
      <c r="O230" s="280"/>
      <c r="P230" s="280"/>
      <c r="Q230" s="280"/>
      <c r="R230" s="282"/>
      <c r="S230" s="281"/>
      <c r="T230" s="287"/>
      <c r="U230" s="281" t="s">
        <v>3</v>
      </c>
      <c r="V230" s="281" t="s">
        <v>263</v>
      </c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0"/>
      <c r="AT230" s="280"/>
      <c r="AU230" s="285"/>
      <c r="AV230" s="285"/>
      <c r="AW230" s="285"/>
      <c r="AX230" s="285"/>
      <c r="AY230" s="285"/>
      <c r="AZ230" s="285"/>
      <c r="BA230" s="285"/>
      <c r="BB230" s="274"/>
    </row>
    <row r="231" spans="2:54">
      <c r="B231" s="273" t="s">
        <v>2391</v>
      </c>
      <c r="C231" s="274" t="s">
        <v>2268</v>
      </c>
      <c r="D231" s="275"/>
      <c r="E231" s="276"/>
      <c r="F231" s="277"/>
      <c r="G231" s="277"/>
      <c r="H231" s="278"/>
      <c r="I231" s="279"/>
      <c r="J231" s="279"/>
      <c r="K231" s="279"/>
      <c r="L231" s="280"/>
      <c r="M231" s="280"/>
      <c r="N231" s="280"/>
      <c r="O231" s="280"/>
      <c r="P231" s="280"/>
      <c r="Q231" s="280"/>
      <c r="R231" s="282"/>
      <c r="S231" s="281"/>
      <c r="T231" s="287"/>
      <c r="U231" s="281" t="s">
        <v>3</v>
      </c>
      <c r="V231" s="281" t="s">
        <v>263</v>
      </c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0"/>
      <c r="AT231" s="280"/>
      <c r="AU231" s="285"/>
      <c r="AV231" s="285"/>
      <c r="AW231" s="285"/>
      <c r="AX231" s="285"/>
      <c r="AY231" s="285"/>
      <c r="AZ231" s="285"/>
      <c r="BA231" s="285"/>
      <c r="BB231" s="274"/>
    </row>
    <row r="232" spans="2:54">
      <c r="B232" s="273" t="s">
        <v>2392</v>
      </c>
      <c r="C232" s="274" t="s">
        <v>2268</v>
      </c>
      <c r="D232" s="275"/>
      <c r="E232" s="276"/>
      <c r="F232" s="277"/>
      <c r="G232" s="277"/>
      <c r="H232" s="278"/>
      <c r="I232" s="279"/>
      <c r="J232" s="279"/>
      <c r="K232" s="279"/>
      <c r="L232" s="280"/>
      <c r="M232" s="280"/>
      <c r="N232" s="280"/>
      <c r="O232" s="280"/>
      <c r="P232" s="280"/>
      <c r="Q232" s="280"/>
      <c r="R232" s="282"/>
      <c r="S232" s="281"/>
      <c r="T232" s="287"/>
      <c r="U232" s="281" t="s">
        <v>3</v>
      </c>
      <c r="V232" s="281" t="s">
        <v>263</v>
      </c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0"/>
      <c r="AT232" s="280"/>
      <c r="AU232" s="285"/>
      <c r="AV232" s="285"/>
      <c r="AW232" s="285"/>
      <c r="AX232" s="285"/>
      <c r="AY232" s="285"/>
      <c r="AZ232" s="285"/>
      <c r="BA232" s="285"/>
      <c r="BB232" s="274"/>
    </row>
    <row r="233" spans="2:54">
      <c r="B233" s="273" t="s">
        <v>2393</v>
      </c>
      <c r="C233" s="274" t="s">
        <v>2268</v>
      </c>
      <c r="D233" s="275"/>
      <c r="E233" s="276"/>
      <c r="F233" s="277"/>
      <c r="G233" s="277"/>
      <c r="H233" s="278"/>
      <c r="I233" s="279"/>
      <c r="J233" s="279"/>
      <c r="K233" s="279"/>
      <c r="L233" s="280"/>
      <c r="M233" s="280"/>
      <c r="N233" s="280"/>
      <c r="O233" s="280"/>
      <c r="P233" s="280"/>
      <c r="Q233" s="280"/>
      <c r="R233" s="282"/>
      <c r="S233" s="281"/>
      <c r="T233" s="287"/>
      <c r="U233" s="281" t="s">
        <v>3</v>
      </c>
      <c r="V233" s="281" t="s">
        <v>263</v>
      </c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0"/>
      <c r="AT233" s="280"/>
      <c r="AU233" s="285"/>
      <c r="AV233" s="285"/>
      <c r="AW233" s="285"/>
      <c r="AX233" s="285"/>
      <c r="AY233" s="285"/>
      <c r="AZ233" s="285"/>
      <c r="BA233" s="285"/>
      <c r="BB233" s="274"/>
    </row>
    <row r="234" spans="2:54">
      <c r="B234" s="273" t="s">
        <v>2394</v>
      </c>
      <c r="C234" s="274" t="s">
        <v>2268</v>
      </c>
      <c r="D234" s="275"/>
      <c r="E234" s="276"/>
      <c r="F234" s="277"/>
      <c r="G234" s="277"/>
      <c r="H234" s="278"/>
      <c r="I234" s="279"/>
      <c r="J234" s="279"/>
      <c r="K234" s="279"/>
      <c r="L234" s="280"/>
      <c r="M234" s="280"/>
      <c r="N234" s="280"/>
      <c r="O234" s="280"/>
      <c r="P234" s="280"/>
      <c r="Q234" s="280"/>
      <c r="R234" s="282"/>
      <c r="S234" s="281"/>
      <c r="T234" s="287"/>
      <c r="U234" s="281" t="s">
        <v>3</v>
      </c>
      <c r="V234" s="281" t="s">
        <v>263</v>
      </c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0"/>
      <c r="AT234" s="280"/>
      <c r="AU234" s="285"/>
      <c r="AV234" s="285"/>
      <c r="AW234" s="285"/>
      <c r="AX234" s="285"/>
      <c r="AY234" s="285"/>
      <c r="AZ234" s="285"/>
      <c r="BA234" s="285"/>
      <c r="BB234" s="274"/>
    </row>
    <row r="235" spans="2:54">
      <c r="B235" s="273" t="s">
        <v>2395</v>
      </c>
      <c r="C235" s="274" t="s">
        <v>2268</v>
      </c>
      <c r="D235" s="275"/>
      <c r="E235" s="276"/>
      <c r="F235" s="277"/>
      <c r="G235" s="277"/>
      <c r="H235" s="278"/>
      <c r="I235" s="279"/>
      <c r="J235" s="279"/>
      <c r="K235" s="279"/>
      <c r="L235" s="280"/>
      <c r="M235" s="280"/>
      <c r="N235" s="280"/>
      <c r="O235" s="280"/>
      <c r="P235" s="280"/>
      <c r="Q235" s="280"/>
      <c r="R235" s="282"/>
      <c r="S235" s="281"/>
      <c r="T235" s="287"/>
      <c r="U235" s="281" t="s">
        <v>3</v>
      </c>
      <c r="V235" s="281" t="s">
        <v>263</v>
      </c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0"/>
      <c r="AT235" s="280"/>
      <c r="AU235" s="285"/>
      <c r="AV235" s="285"/>
      <c r="AW235" s="285"/>
      <c r="AX235" s="285"/>
      <c r="AY235" s="285"/>
      <c r="AZ235" s="285"/>
      <c r="BA235" s="285"/>
      <c r="BB235" s="274"/>
    </row>
    <row r="236" spans="2:54">
      <c r="B236" s="273" t="s">
        <v>2396</v>
      </c>
      <c r="C236" s="274" t="s">
        <v>2268</v>
      </c>
      <c r="D236" s="275"/>
      <c r="E236" s="276"/>
      <c r="F236" s="277"/>
      <c r="G236" s="277"/>
      <c r="H236" s="278"/>
      <c r="I236" s="279"/>
      <c r="J236" s="279"/>
      <c r="K236" s="279"/>
      <c r="L236" s="280"/>
      <c r="M236" s="280"/>
      <c r="N236" s="280"/>
      <c r="O236" s="280"/>
      <c r="P236" s="280"/>
      <c r="Q236" s="280"/>
      <c r="R236" s="282"/>
      <c r="S236" s="281"/>
      <c r="T236" s="287"/>
      <c r="U236" s="281" t="s">
        <v>3</v>
      </c>
      <c r="V236" s="281" t="s">
        <v>263</v>
      </c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0"/>
      <c r="AT236" s="280"/>
      <c r="AU236" s="285"/>
      <c r="AV236" s="285"/>
      <c r="AW236" s="285"/>
      <c r="AX236" s="285"/>
      <c r="AY236" s="285"/>
      <c r="AZ236" s="285"/>
      <c r="BA236" s="285"/>
      <c r="BB236" s="274"/>
    </row>
    <row r="237" spans="2:54">
      <c r="B237" s="273" t="s">
        <v>2397</v>
      </c>
      <c r="C237" s="274" t="s">
        <v>2268</v>
      </c>
      <c r="D237" s="275"/>
      <c r="E237" s="276"/>
      <c r="F237" s="277"/>
      <c r="G237" s="277"/>
      <c r="H237" s="278"/>
      <c r="I237" s="279"/>
      <c r="J237" s="279"/>
      <c r="K237" s="279"/>
      <c r="L237" s="280"/>
      <c r="M237" s="280"/>
      <c r="N237" s="280"/>
      <c r="O237" s="280"/>
      <c r="P237" s="280"/>
      <c r="Q237" s="280"/>
      <c r="R237" s="282"/>
      <c r="S237" s="281"/>
      <c r="T237" s="287"/>
      <c r="U237" s="281" t="s">
        <v>3</v>
      </c>
      <c r="V237" s="281" t="s">
        <v>263</v>
      </c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0"/>
      <c r="AT237" s="280"/>
      <c r="AU237" s="285"/>
      <c r="AV237" s="285"/>
      <c r="AW237" s="285"/>
      <c r="AX237" s="285"/>
      <c r="AY237" s="285"/>
      <c r="AZ237" s="285"/>
      <c r="BA237" s="285"/>
      <c r="BB237" s="274"/>
    </row>
    <row r="238" spans="2:54">
      <c r="B238" s="273" t="s">
        <v>2398</v>
      </c>
      <c r="C238" s="274" t="s">
        <v>2268</v>
      </c>
      <c r="D238" s="275"/>
      <c r="E238" s="276"/>
      <c r="F238" s="277"/>
      <c r="G238" s="277"/>
      <c r="H238" s="278"/>
      <c r="I238" s="279"/>
      <c r="J238" s="279"/>
      <c r="K238" s="279"/>
      <c r="L238" s="280"/>
      <c r="M238" s="280"/>
      <c r="N238" s="280"/>
      <c r="O238" s="280"/>
      <c r="P238" s="280"/>
      <c r="Q238" s="280"/>
      <c r="R238" s="282"/>
      <c r="S238" s="281"/>
      <c r="T238" s="287"/>
      <c r="U238" s="281" t="s">
        <v>3</v>
      </c>
      <c r="V238" s="281" t="s">
        <v>263</v>
      </c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0"/>
      <c r="AT238" s="280"/>
      <c r="AU238" s="285"/>
      <c r="AV238" s="285"/>
      <c r="AW238" s="285"/>
      <c r="AX238" s="285"/>
      <c r="AY238" s="285"/>
      <c r="AZ238" s="285"/>
      <c r="BA238" s="285"/>
      <c r="BB238" s="274"/>
    </row>
    <row r="239" spans="2:54">
      <c r="B239" s="273" t="s">
        <v>2399</v>
      </c>
      <c r="C239" s="274" t="s">
        <v>2268</v>
      </c>
      <c r="D239" s="275"/>
      <c r="E239" s="276"/>
      <c r="F239" s="277"/>
      <c r="G239" s="277"/>
      <c r="H239" s="278"/>
      <c r="I239" s="279"/>
      <c r="J239" s="279"/>
      <c r="K239" s="279"/>
      <c r="L239" s="280"/>
      <c r="M239" s="280"/>
      <c r="N239" s="280"/>
      <c r="O239" s="280"/>
      <c r="P239" s="280"/>
      <c r="Q239" s="280"/>
      <c r="R239" s="282"/>
      <c r="S239" s="281"/>
      <c r="T239" s="287"/>
      <c r="U239" s="281" t="s">
        <v>3</v>
      </c>
      <c r="V239" s="281" t="s">
        <v>263</v>
      </c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0"/>
      <c r="AT239" s="280"/>
      <c r="AU239" s="285"/>
      <c r="AV239" s="285"/>
      <c r="AW239" s="285"/>
      <c r="AX239" s="285"/>
      <c r="AY239" s="285"/>
      <c r="AZ239" s="285"/>
      <c r="BA239" s="285"/>
      <c r="BB239" s="274"/>
    </row>
    <row r="240" spans="2:54">
      <c r="B240" s="273" t="s">
        <v>2400</v>
      </c>
      <c r="C240" s="274" t="s">
        <v>2268</v>
      </c>
      <c r="D240" s="275"/>
      <c r="E240" s="276"/>
      <c r="F240" s="277"/>
      <c r="G240" s="277"/>
      <c r="H240" s="278"/>
      <c r="I240" s="279"/>
      <c r="J240" s="279"/>
      <c r="K240" s="279"/>
      <c r="L240" s="280"/>
      <c r="M240" s="280"/>
      <c r="N240" s="280"/>
      <c r="O240" s="280"/>
      <c r="P240" s="280"/>
      <c r="Q240" s="280"/>
      <c r="R240" s="282"/>
      <c r="S240" s="281"/>
      <c r="T240" s="287"/>
      <c r="U240" s="281" t="s">
        <v>3</v>
      </c>
      <c r="V240" s="281" t="s">
        <v>263</v>
      </c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0"/>
      <c r="AT240" s="280"/>
      <c r="AU240" s="285"/>
      <c r="AV240" s="285"/>
      <c r="AW240" s="285"/>
      <c r="AX240" s="285"/>
      <c r="AY240" s="285"/>
      <c r="AZ240" s="285"/>
      <c r="BA240" s="285"/>
      <c r="BB240" s="274"/>
    </row>
    <row r="241" spans="2:54">
      <c r="B241" s="273" t="s">
        <v>2401</v>
      </c>
      <c r="C241" s="274" t="s">
        <v>2268</v>
      </c>
      <c r="D241" s="275"/>
      <c r="E241" s="276"/>
      <c r="F241" s="277"/>
      <c r="G241" s="277"/>
      <c r="H241" s="278"/>
      <c r="I241" s="279"/>
      <c r="J241" s="279"/>
      <c r="K241" s="279"/>
      <c r="L241" s="280"/>
      <c r="M241" s="280"/>
      <c r="N241" s="280"/>
      <c r="O241" s="280"/>
      <c r="P241" s="280"/>
      <c r="Q241" s="280"/>
      <c r="R241" s="282"/>
      <c r="S241" s="281"/>
      <c r="T241" s="287"/>
      <c r="U241" s="281" t="s">
        <v>3</v>
      </c>
      <c r="V241" s="281" t="s">
        <v>263</v>
      </c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0"/>
      <c r="AT241" s="280"/>
      <c r="AU241" s="285"/>
      <c r="AV241" s="285"/>
      <c r="AW241" s="285"/>
      <c r="AX241" s="285"/>
      <c r="AY241" s="285"/>
      <c r="AZ241" s="285"/>
      <c r="BA241" s="285"/>
      <c r="BB241" s="274"/>
    </row>
    <row r="242" spans="2:54">
      <c r="B242" s="273" t="s">
        <v>2402</v>
      </c>
      <c r="C242" s="274" t="s">
        <v>2268</v>
      </c>
      <c r="D242" s="275"/>
      <c r="E242" s="276"/>
      <c r="F242" s="277"/>
      <c r="G242" s="277"/>
      <c r="H242" s="278"/>
      <c r="I242" s="279"/>
      <c r="J242" s="279"/>
      <c r="K242" s="279"/>
      <c r="L242" s="280"/>
      <c r="M242" s="280"/>
      <c r="N242" s="280"/>
      <c r="O242" s="280"/>
      <c r="P242" s="280"/>
      <c r="Q242" s="280"/>
      <c r="R242" s="282"/>
      <c r="S242" s="281"/>
      <c r="T242" s="287"/>
      <c r="U242" s="281" t="s">
        <v>3</v>
      </c>
      <c r="V242" s="281" t="s">
        <v>263</v>
      </c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0"/>
      <c r="AT242" s="280"/>
      <c r="AU242" s="285"/>
      <c r="AV242" s="285"/>
      <c r="AW242" s="285"/>
      <c r="AX242" s="285"/>
      <c r="AY242" s="285"/>
      <c r="AZ242" s="285"/>
      <c r="BA242" s="285"/>
      <c r="BB242" s="274"/>
    </row>
    <row r="243" spans="2:54">
      <c r="B243" s="273" t="s">
        <v>903</v>
      </c>
      <c r="C243" s="296" t="s">
        <v>2403</v>
      </c>
      <c r="D243" s="275"/>
      <c r="E243" s="276"/>
      <c r="F243" s="277"/>
      <c r="G243" s="277"/>
      <c r="H243" s="278"/>
      <c r="I243" s="279"/>
      <c r="J243" s="279"/>
      <c r="K243" s="279"/>
      <c r="L243" s="280"/>
      <c r="M243" s="280"/>
      <c r="N243" s="280"/>
      <c r="O243" s="280"/>
      <c r="P243" s="280"/>
      <c r="Q243" s="280"/>
      <c r="R243" s="282"/>
      <c r="S243" s="281"/>
      <c r="T243" s="287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0"/>
      <c r="AT243" s="280"/>
      <c r="AU243" s="285"/>
      <c r="AV243" s="285"/>
      <c r="AW243" s="285"/>
      <c r="AX243" s="285"/>
      <c r="AY243" s="285"/>
      <c r="AZ243" s="285"/>
      <c r="BA243" s="285"/>
      <c r="BB243" s="274"/>
    </row>
    <row r="244" spans="2:54">
      <c r="B244" s="273" t="s">
        <v>1895</v>
      </c>
      <c r="C244" s="274" t="s">
        <v>2268</v>
      </c>
      <c r="D244" s="275"/>
      <c r="E244" s="276"/>
      <c r="F244" s="277"/>
      <c r="G244" s="277"/>
      <c r="H244" s="278"/>
      <c r="I244" s="279"/>
      <c r="J244" s="279"/>
      <c r="K244" s="279"/>
      <c r="L244" s="280"/>
      <c r="M244" s="280"/>
      <c r="N244" s="280"/>
      <c r="O244" s="280"/>
      <c r="P244" s="280"/>
      <c r="Q244" s="280"/>
      <c r="R244" s="282"/>
      <c r="S244" s="281"/>
      <c r="T244" s="287"/>
      <c r="U244" s="281" t="s">
        <v>3</v>
      </c>
      <c r="V244" s="281" t="s">
        <v>263</v>
      </c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0"/>
      <c r="AT244" s="280"/>
      <c r="AU244" s="285"/>
      <c r="AV244" s="285"/>
      <c r="AW244" s="285"/>
      <c r="AX244" s="285"/>
      <c r="AY244" s="285"/>
      <c r="AZ244" s="285"/>
      <c r="BA244" s="285"/>
      <c r="BB244" s="274"/>
    </row>
    <row r="245" spans="2:54">
      <c r="B245" s="273" t="s">
        <v>2406</v>
      </c>
      <c r="C245" s="274" t="s">
        <v>2268</v>
      </c>
      <c r="D245" s="275"/>
      <c r="E245" s="276"/>
      <c r="F245" s="277"/>
      <c r="G245" s="277"/>
      <c r="H245" s="278"/>
      <c r="I245" s="279"/>
      <c r="J245" s="279"/>
      <c r="K245" s="279"/>
      <c r="L245" s="280"/>
      <c r="M245" s="280"/>
      <c r="N245" s="280"/>
      <c r="O245" s="280"/>
      <c r="P245" s="280"/>
      <c r="Q245" s="280"/>
      <c r="R245" s="282"/>
      <c r="S245" s="281"/>
      <c r="T245" s="287"/>
      <c r="U245" s="281" t="s">
        <v>3</v>
      </c>
      <c r="V245" s="281" t="s">
        <v>263</v>
      </c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0"/>
      <c r="AT245" s="280"/>
      <c r="AU245" s="285"/>
      <c r="AV245" s="285"/>
      <c r="AW245" s="285"/>
      <c r="AX245" s="285"/>
      <c r="AY245" s="285"/>
      <c r="AZ245" s="285"/>
      <c r="BA245" s="285"/>
      <c r="BB245" s="274"/>
    </row>
    <row r="246" spans="2:54">
      <c r="B246" s="273" t="s">
        <v>2407</v>
      </c>
      <c r="C246" s="274" t="s">
        <v>2268</v>
      </c>
      <c r="D246" s="275"/>
      <c r="E246" s="276"/>
      <c r="F246" s="277"/>
      <c r="G246" s="277"/>
      <c r="H246" s="278"/>
      <c r="I246" s="279"/>
      <c r="J246" s="279"/>
      <c r="K246" s="279"/>
      <c r="L246" s="280"/>
      <c r="M246" s="280"/>
      <c r="N246" s="280"/>
      <c r="O246" s="280"/>
      <c r="P246" s="280"/>
      <c r="Q246" s="280"/>
      <c r="R246" s="282"/>
      <c r="S246" s="281"/>
      <c r="T246" s="287"/>
      <c r="U246" s="281" t="s">
        <v>3</v>
      </c>
      <c r="V246" s="281" t="s">
        <v>263</v>
      </c>
      <c r="W246" s="281"/>
      <c r="X246" s="281"/>
      <c r="Y246" s="281"/>
      <c r="Z246" s="281"/>
      <c r="AA246" s="281"/>
      <c r="AB246" s="281"/>
      <c r="AC246" s="281"/>
      <c r="AD246" s="281"/>
      <c r="AE246" s="281"/>
      <c r="AF246" s="281"/>
      <c r="AG246" s="281"/>
      <c r="AH246" s="281"/>
      <c r="AI246" s="281"/>
      <c r="AJ246" s="281"/>
      <c r="AK246" s="281"/>
      <c r="AL246" s="281"/>
      <c r="AM246" s="281"/>
      <c r="AN246" s="281"/>
      <c r="AO246" s="281"/>
      <c r="AP246" s="281"/>
      <c r="AQ246" s="281"/>
      <c r="AR246" s="281"/>
      <c r="AS246" s="280"/>
      <c r="AT246" s="280"/>
      <c r="AU246" s="285"/>
      <c r="AV246" s="285"/>
      <c r="AW246" s="285"/>
      <c r="AX246" s="285"/>
      <c r="AY246" s="285"/>
      <c r="AZ246" s="285"/>
      <c r="BA246" s="285"/>
      <c r="BB246" s="274"/>
    </row>
    <row r="247" spans="2:54">
      <c r="B247" s="273" t="s">
        <v>2408</v>
      </c>
      <c r="C247" s="274" t="s">
        <v>2268</v>
      </c>
      <c r="D247" s="275"/>
      <c r="E247" s="276"/>
      <c r="F247" s="277"/>
      <c r="G247" s="277"/>
      <c r="H247" s="278"/>
      <c r="I247" s="279"/>
      <c r="J247" s="279"/>
      <c r="K247" s="279"/>
      <c r="L247" s="280"/>
      <c r="M247" s="280"/>
      <c r="N247" s="280"/>
      <c r="O247" s="280"/>
      <c r="P247" s="280"/>
      <c r="Q247" s="280"/>
      <c r="R247" s="282"/>
      <c r="S247" s="281"/>
      <c r="T247" s="287"/>
      <c r="U247" s="281" t="s">
        <v>3</v>
      </c>
      <c r="V247" s="281" t="s">
        <v>263</v>
      </c>
      <c r="W247" s="281"/>
      <c r="X247" s="281"/>
      <c r="Y247" s="281"/>
      <c r="Z247" s="281"/>
      <c r="AA247" s="281"/>
      <c r="AB247" s="281"/>
      <c r="AC247" s="281"/>
      <c r="AD247" s="281"/>
      <c r="AE247" s="281"/>
      <c r="AF247" s="281"/>
      <c r="AG247" s="281"/>
      <c r="AH247" s="281"/>
      <c r="AI247" s="281"/>
      <c r="AJ247" s="281"/>
      <c r="AK247" s="281"/>
      <c r="AL247" s="281"/>
      <c r="AM247" s="281"/>
      <c r="AN247" s="281"/>
      <c r="AO247" s="281"/>
      <c r="AP247" s="281"/>
      <c r="AQ247" s="281"/>
      <c r="AR247" s="281"/>
      <c r="AS247" s="280"/>
      <c r="AT247" s="280"/>
      <c r="AU247" s="285"/>
      <c r="AV247" s="285"/>
      <c r="AW247" s="285"/>
      <c r="AX247" s="285"/>
      <c r="AY247" s="285"/>
      <c r="AZ247" s="285"/>
      <c r="BA247" s="285"/>
      <c r="BB247" s="274"/>
    </row>
    <row r="248" spans="2:54">
      <c r="B248" s="273" t="s">
        <v>2409</v>
      </c>
      <c r="C248" s="274" t="s">
        <v>2268</v>
      </c>
      <c r="D248" s="275"/>
      <c r="E248" s="276"/>
      <c r="F248" s="277"/>
      <c r="G248" s="277"/>
      <c r="H248" s="278"/>
      <c r="I248" s="279"/>
      <c r="J248" s="279"/>
      <c r="K248" s="279"/>
      <c r="L248" s="280"/>
      <c r="M248" s="280"/>
      <c r="N248" s="280"/>
      <c r="O248" s="280"/>
      <c r="P248" s="280"/>
      <c r="Q248" s="280"/>
      <c r="R248" s="282"/>
      <c r="S248" s="281"/>
      <c r="T248" s="287"/>
      <c r="U248" s="281" t="s">
        <v>3</v>
      </c>
      <c r="V248" s="281" t="s">
        <v>263</v>
      </c>
      <c r="W248" s="281"/>
      <c r="X248" s="281"/>
      <c r="Y248" s="281"/>
      <c r="Z248" s="281"/>
      <c r="AA248" s="281"/>
      <c r="AB248" s="281"/>
      <c r="AC248" s="281"/>
      <c r="AD248" s="281"/>
      <c r="AE248" s="281"/>
      <c r="AF248" s="281"/>
      <c r="AG248" s="281"/>
      <c r="AH248" s="281"/>
      <c r="AI248" s="281"/>
      <c r="AJ248" s="281"/>
      <c r="AK248" s="281"/>
      <c r="AL248" s="281"/>
      <c r="AM248" s="281"/>
      <c r="AN248" s="281"/>
      <c r="AO248" s="281"/>
      <c r="AP248" s="281"/>
      <c r="AQ248" s="281"/>
      <c r="AR248" s="281"/>
      <c r="AS248" s="280"/>
      <c r="AT248" s="280"/>
      <c r="AU248" s="285"/>
      <c r="AV248" s="285"/>
      <c r="AW248" s="285"/>
      <c r="AX248" s="285"/>
      <c r="AY248" s="285"/>
      <c r="AZ248" s="285"/>
      <c r="BA248" s="285"/>
      <c r="BB248" s="274"/>
    </row>
    <row r="249" spans="2:54">
      <c r="B249" s="273" t="s">
        <v>2410</v>
      </c>
      <c r="C249" s="274" t="s">
        <v>2268</v>
      </c>
      <c r="D249" s="275"/>
      <c r="E249" s="276"/>
      <c r="F249" s="277"/>
      <c r="G249" s="277"/>
      <c r="H249" s="278"/>
      <c r="I249" s="279"/>
      <c r="J249" s="279"/>
      <c r="K249" s="279"/>
      <c r="L249" s="280"/>
      <c r="M249" s="280"/>
      <c r="N249" s="280"/>
      <c r="O249" s="280"/>
      <c r="P249" s="280"/>
      <c r="Q249" s="280"/>
      <c r="R249" s="282"/>
      <c r="S249" s="281"/>
      <c r="T249" s="287"/>
      <c r="U249" s="281" t="s">
        <v>3</v>
      </c>
      <c r="V249" s="281" t="s">
        <v>263</v>
      </c>
      <c r="W249" s="281"/>
      <c r="X249" s="281"/>
      <c r="Y249" s="281"/>
      <c r="Z249" s="281"/>
      <c r="AA249" s="281"/>
      <c r="AB249" s="281"/>
      <c r="AC249" s="281"/>
      <c r="AD249" s="281"/>
      <c r="AE249" s="281"/>
      <c r="AF249" s="281"/>
      <c r="AG249" s="281"/>
      <c r="AH249" s="281"/>
      <c r="AI249" s="281"/>
      <c r="AJ249" s="281"/>
      <c r="AK249" s="281"/>
      <c r="AL249" s="281"/>
      <c r="AM249" s="281"/>
      <c r="AN249" s="281"/>
      <c r="AO249" s="281"/>
      <c r="AP249" s="281"/>
      <c r="AQ249" s="281"/>
      <c r="AR249" s="281"/>
      <c r="AS249" s="280"/>
      <c r="AT249" s="280"/>
      <c r="AU249" s="285"/>
      <c r="AV249" s="285"/>
      <c r="AW249" s="285"/>
      <c r="AX249" s="285"/>
      <c r="AY249" s="285"/>
      <c r="AZ249" s="285"/>
      <c r="BA249" s="285"/>
      <c r="BB249" s="274"/>
    </row>
    <row r="250" spans="2:54">
      <c r="B250" s="273" t="s">
        <v>2411</v>
      </c>
      <c r="C250" s="274" t="s">
        <v>2268</v>
      </c>
      <c r="D250" s="275"/>
      <c r="E250" s="276"/>
      <c r="F250" s="277"/>
      <c r="G250" s="277"/>
      <c r="H250" s="278"/>
      <c r="I250" s="279"/>
      <c r="J250" s="279"/>
      <c r="K250" s="279"/>
      <c r="L250" s="280"/>
      <c r="M250" s="280"/>
      <c r="N250" s="280"/>
      <c r="O250" s="280"/>
      <c r="P250" s="280"/>
      <c r="Q250" s="280"/>
      <c r="R250" s="282"/>
      <c r="S250" s="281"/>
      <c r="T250" s="287"/>
      <c r="U250" s="281" t="s">
        <v>3</v>
      </c>
      <c r="V250" s="281" t="s">
        <v>263</v>
      </c>
      <c r="W250" s="281"/>
      <c r="X250" s="281"/>
      <c r="Y250" s="281"/>
      <c r="Z250" s="281"/>
      <c r="AA250" s="281"/>
      <c r="AB250" s="281"/>
      <c r="AC250" s="281"/>
      <c r="AD250" s="281"/>
      <c r="AE250" s="281"/>
      <c r="AF250" s="281"/>
      <c r="AG250" s="281"/>
      <c r="AH250" s="281"/>
      <c r="AI250" s="281"/>
      <c r="AJ250" s="281"/>
      <c r="AK250" s="281"/>
      <c r="AL250" s="281"/>
      <c r="AM250" s="281"/>
      <c r="AN250" s="281"/>
      <c r="AO250" s="281"/>
      <c r="AP250" s="281"/>
      <c r="AQ250" s="281"/>
      <c r="AR250" s="281"/>
      <c r="AS250" s="280"/>
      <c r="AT250" s="280"/>
      <c r="AU250" s="285"/>
      <c r="AV250" s="285"/>
      <c r="AW250" s="285"/>
      <c r="AX250" s="285"/>
      <c r="AY250" s="285"/>
      <c r="AZ250" s="285"/>
      <c r="BA250" s="285"/>
      <c r="BB250" s="274"/>
    </row>
    <row r="251" spans="2:54">
      <c r="B251" s="273" t="s">
        <v>2412</v>
      </c>
      <c r="C251" s="274" t="s">
        <v>2268</v>
      </c>
      <c r="D251" s="275"/>
      <c r="E251" s="276"/>
      <c r="F251" s="277"/>
      <c r="G251" s="277"/>
      <c r="H251" s="278"/>
      <c r="I251" s="279"/>
      <c r="J251" s="279"/>
      <c r="K251" s="279"/>
      <c r="L251" s="280"/>
      <c r="M251" s="280"/>
      <c r="N251" s="280"/>
      <c r="O251" s="280"/>
      <c r="P251" s="280"/>
      <c r="Q251" s="280"/>
      <c r="R251" s="282"/>
      <c r="S251" s="281"/>
      <c r="T251" s="287"/>
      <c r="U251" s="281" t="s">
        <v>3</v>
      </c>
      <c r="V251" s="281" t="s">
        <v>263</v>
      </c>
      <c r="W251" s="281"/>
      <c r="X251" s="281"/>
      <c r="Y251" s="281"/>
      <c r="Z251" s="281"/>
      <c r="AA251" s="281"/>
      <c r="AB251" s="281"/>
      <c r="AC251" s="281"/>
      <c r="AD251" s="281"/>
      <c r="AE251" s="281"/>
      <c r="AF251" s="281"/>
      <c r="AG251" s="281"/>
      <c r="AH251" s="281"/>
      <c r="AI251" s="281"/>
      <c r="AJ251" s="281"/>
      <c r="AK251" s="281"/>
      <c r="AL251" s="281"/>
      <c r="AM251" s="281"/>
      <c r="AN251" s="281"/>
      <c r="AO251" s="281"/>
      <c r="AP251" s="281"/>
      <c r="AQ251" s="281"/>
      <c r="AR251" s="281"/>
      <c r="AS251" s="280"/>
      <c r="AT251" s="280"/>
      <c r="AU251" s="285"/>
      <c r="AV251" s="285"/>
      <c r="AW251" s="285"/>
      <c r="AX251" s="285"/>
      <c r="AY251" s="285"/>
      <c r="AZ251" s="285"/>
      <c r="BA251" s="285"/>
      <c r="BB251" s="274"/>
    </row>
    <row r="252" spans="2:54">
      <c r="B252" s="273" t="s">
        <v>2413</v>
      </c>
      <c r="C252" s="274" t="s">
        <v>2268</v>
      </c>
      <c r="D252" s="275"/>
      <c r="E252" s="276"/>
      <c r="F252" s="277"/>
      <c r="G252" s="277"/>
      <c r="H252" s="278"/>
      <c r="I252" s="279"/>
      <c r="J252" s="279"/>
      <c r="K252" s="279"/>
      <c r="L252" s="280"/>
      <c r="M252" s="280"/>
      <c r="N252" s="280"/>
      <c r="O252" s="280"/>
      <c r="P252" s="280"/>
      <c r="Q252" s="280"/>
      <c r="R252" s="282"/>
      <c r="S252" s="281"/>
      <c r="T252" s="287"/>
      <c r="U252" s="281" t="s">
        <v>3</v>
      </c>
      <c r="V252" s="281" t="s">
        <v>263</v>
      </c>
      <c r="W252" s="281"/>
      <c r="X252" s="281"/>
      <c r="Y252" s="281"/>
      <c r="Z252" s="281"/>
      <c r="AA252" s="281"/>
      <c r="AB252" s="281"/>
      <c r="AC252" s="281"/>
      <c r="AD252" s="281"/>
      <c r="AE252" s="281"/>
      <c r="AF252" s="281"/>
      <c r="AG252" s="281"/>
      <c r="AH252" s="281"/>
      <c r="AI252" s="281"/>
      <c r="AJ252" s="281"/>
      <c r="AK252" s="281"/>
      <c r="AL252" s="281"/>
      <c r="AM252" s="281"/>
      <c r="AN252" s="281"/>
      <c r="AO252" s="281"/>
      <c r="AP252" s="281"/>
      <c r="AQ252" s="281"/>
      <c r="AR252" s="281"/>
      <c r="AS252" s="280"/>
      <c r="AT252" s="280"/>
      <c r="AU252" s="285"/>
      <c r="AV252" s="285"/>
      <c r="AW252" s="285"/>
      <c r="AX252" s="285"/>
      <c r="AY252" s="285"/>
      <c r="AZ252" s="285"/>
      <c r="BA252" s="285"/>
      <c r="BB252" s="274"/>
    </row>
    <row r="253" spans="2:54">
      <c r="B253" s="273" t="s">
        <v>2414</v>
      </c>
      <c r="C253" s="274" t="s">
        <v>2268</v>
      </c>
      <c r="D253" s="275"/>
      <c r="E253" s="276"/>
      <c r="F253" s="277"/>
      <c r="G253" s="277"/>
      <c r="H253" s="278"/>
      <c r="I253" s="279"/>
      <c r="J253" s="279"/>
      <c r="K253" s="279"/>
      <c r="L253" s="280"/>
      <c r="M253" s="280"/>
      <c r="N253" s="280"/>
      <c r="O253" s="280"/>
      <c r="P253" s="280"/>
      <c r="Q253" s="280"/>
      <c r="R253" s="282"/>
      <c r="S253" s="281"/>
      <c r="T253" s="287"/>
      <c r="U253" s="281" t="s">
        <v>3</v>
      </c>
      <c r="V253" s="281" t="s">
        <v>263</v>
      </c>
      <c r="W253" s="281"/>
      <c r="X253" s="281"/>
      <c r="Y253" s="281"/>
      <c r="Z253" s="281"/>
      <c r="AA253" s="281"/>
      <c r="AB253" s="281"/>
      <c r="AC253" s="281"/>
      <c r="AD253" s="281"/>
      <c r="AE253" s="281"/>
      <c r="AF253" s="281"/>
      <c r="AG253" s="281"/>
      <c r="AH253" s="281"/>
      <c r="AI253" s="281"/>
      <c r="AJ253" s="281"/>
      <c r="AK253" s="281"/>
      <c r="AL253" s="281"/>
      <c r="AM253" s="281"/>
      <c r="AN253" s="281"/>
      <c r="AO253" s="281"/>
      <c r="AP253" s="281"/>
      <c r="AQ253" s="281"/>
      <c r="AR253" s="281"/>
      <c r="AS253" s="280"/>
      <c r="AT253" s="280"/>
      <c r="AU253" s="285"/>
      <c r="AV253" s="285"/>
      <c r="AW253" s="285"/>
      <c r="AX253" s="285"/>
      <c r="AY253" s="285"/>
      <c r="AZ253" s="285"/>
      <c r="BA253" s="285"/>
      <c r="BB253" s="274"/>
    </row>
    <row r="254" spans="2:54">
      <c r="B254" s="273" t="s">
        <v>2415</v>
      </c>
      <c r="C254" s="274" t="s">
        <v>2268</v>
      </c>
      <c r="D254" s="275"/>
      <c r="E254" s="276"/>
      <c r="F254" s="277"/>
      <c r="G254" s="277"/>
      <c r="H254" s="278"/>
      <c r="I254" s="279"/>
      <c r="J254" s="279"/>
      <c r="K254" s="279"/>
      <c r="L254" s="280"/>
      <c r="M254" s="280"/>
      <c r="N254" s="280"/>
      <c r="O254" s="280"/>
      <c r="P254" s="280"/>
      <c r="Q254" s="280"/>
      <c r="R254" s="282"/>
      <c r="S254" s="281"/>
      <c r="T254" s="287"/>
      <c r="U254" s="281" t="s">
        <v>3</v>
      </c>
      <c r="V254" s="281" t="s">
        <v>263</v>
      </c>
      <c r="W254" s="281"/>
      <c r="X254" s="281"/>
      <c r="Y254" s="281"/>
      <c r="Z254" s="281"/>
      <c r="AA254" s="281"/>
      <c r="AB254" s="281"/>
      <c r="AC254" s="281"/>
      <c r="AD254" s="281"/>
      <c r="AE254" s="281"/>
      <c r="AF254" s="281"/>
      <c r="AG254" s="281"/>
      <c r="AH254" s="281"/>
      <c r="AI254" s="281"/>
      <c r="AJ254" s="281"/>
      <c r="AK254" s="281"/>
      <c r="AL254" s="281"/>
      <c r="AM254" s="281"/>
      <c r="AN254" s="281"/>
      <c r="AO254" s="281"/>
      <c r="AP254" s="281"/>
      <c r="AQ254" s="281"/>
      <c r="AR254" s="281"/>
      <c r="AS254" s="280"/>
      <c r="AT254" s="280"/>
      <c r="AU254" s="285"/>
      <c r="AV254" s="285"/>
      <c r="AW254" s="285"/>
      <c r="AX254" s="285"/>
      <c r="AY254" s="285"/>
      <c r="AZ254" s="285"/>
      <c r="BA254" s="285"/>
      <c r="BB254" s="274"/>
    </row>
    <row r="255" spans="2:54">
      <c r="B255" s="273" t="s">
        <v>2416</v>
      </c>
      <c r="C255" s="274" t="s">
        <v>2268</v>
      </c>
      <c r="D255" s="275"/>
      <c r="E255" s="276"/>
      <c r="F255" s="277"/>
      <c r="G255" s="277"/>
      <c r="H255" s="278"/>
      <c r="I255" s="279"/>
      <c r="J255" s="279"/>
      <c r="K255" s="279"/>
      <c r="L255" s="280"/>
      <c r="M255" s="280"/>
      <c r="N255" s="280"/>
      <c r="O255" s="280"/>
      <c r="P255" s="280"/>
      <c r="Q255" s="280"/>
      <c r="R255" s="282"/>
      <c r="S255" s="281"/>
      <c r="T255" s="287"/>
      <c r="U255" s="281" t="s">
        <v>3</v>
      </c>
      <c r="V255" s="281" t="s">
        <v>263</v>
      </c>
      <c r="W255" s="281"/>
      <c r="X255" s="281"/>
      <c r="Y255" s="281"/>
      <c r="Z255" s="281"/>
      <c r="AA255" s="281"/>
      <c r="AB255" s="281"/>
      <c r="AC255" s="281"/>
      <c r="AD255" s="281"/>
      <c r="AE255" s="281"/>
      <c r="AF255" s="281"/>
      <c r="AG255" s="281"/>
      <c r="AH255" s="281"/>
      <c r="AI255" s="281"/>
      <c r="AJ255" s="281"/>
      <c r="AK255" s="281"/>
      <c r="AL255" s="281"/>
      <c r="AM255" s="281"/>
      <c r="AN255" s="281"/>
      <c r="AO255" s="281"/>
      <c r="AP255" s="281"/>
      <c r="AQ255" s="281"/>
      <c r="AR255" s="281"/>
      <c r="AS255" s="280"/>
      <c r="AT255" s="280"/>
      <c r="AU255" s="285"/>
      <c r="AV255" s="285"/>
      <c r="AW255" s="285"/>
      <c r="AX255" s="285"/>
      <c r="AY255" s="285"/>
      <c r="AZ255" s="285"/>
      <c r="BA255" s="285"/>
      <c r="BB255" s="274"/>
    </row>
    <row r="256" spans="2:54">
      <c r="B256" s="273" t="s">
        <v>2405</v>
      </c>
      <c r="C256" s="296" t="s">
        <v>2404</v>
      </c>
      <c r="D256" s="275"/>
      <c r="E256" s="276"/>
      <c r="F256" s="277"/>
      <c r="G256" s="277"/>
      <c r="H256" s="278"/>
      <c r="I256" s="279"/>
      <c r="J256" s="279"/>
      <c r="K256" s="279"/>
      <c r="L256" s="280"/>
      <c r="M256" s="280"/>
      <c r="N256" s="280"/>
      <c r="O256" s="280"/>
      <c r="P256" s="280"/>
      <c r="Q256" s="280"/>
      <c r="R256" s="282"/>
      <c r="S256" s="281"/>
      <c r="T256" s="287"/>
      <c r="U256" s="281"/>
      <c r="V256" s="281"/>
      <c r="W256" s="281"/>
      <c r="X256" s="281"/>
      <c r="Y256" s="281"/>
      <c r="Z256" s="281"/>
      <c r="AA256" s="281"/>
      <c r="AB256" s="281"/>
      <c r="AC256" s="281"/>
      <c r="AD256" s="281"/>
      <c r="AE256" s="281"/>
      <c r="AF256" s="281"/>
      <c r="AG256" s="281"/>
      <c r="AH256" s="281"/>
      <c r="AI256" s="281"/>
      <c r="AJ256" s="281"/>
      <c r="AK256" s="281"/>
      <c r="AL256" s="281"/>
      <c r="AM256" s="281"/>
      <c r="AN256" s="281"/>
      <c r="AO256" s="281"/>
      <c r="AP256" s="281"/>
      <c r="AQ256" s="281"/>
      <c r="AR256" s="281"/>
      <c r="AS256" s="280"/>
      <c r="AT256" s="280"/>
      <c r="AU256" s="285"/>
      <c r="AV256" s="285"/>
      <c r="AW256" s="285"/>
      <c r="AX256" s="285"/>
      <c r="AY256" s="285"/>
      <c r="AZ256" s="285"/>
      <c r="BA256" s="285"/>
      <c r="BB256" s="274"/>
    </row>
    <row r="257" spans="1:54">
      <c r="B257" s="273" t="s">
        <v>2417</v>
      </c>
      <c r="C257" s="274" t="s">
        <v>2268</v>
      </c>
      <c r="D257" s="275"/>
      <c r="E257" s="276"/>
      <c r="F257" s="277"/>
      <c r="G257" s="277"/>
      <c r="H257" s="278"/>
      <c r="I257" s="279"/>
      <c r="J257" s="279"/>
      <c r="K257" s="279"/>
      <c r="L257" s="280"/>
      <c r="M257" s="280"/>
      <c r="N257" s="280"/>
      <c r="O257" s="280"/>
      <c r="P257" s="280"/>
      <c r="Q257" s="280"/>
      <c r="R257" s="282"/>
      <c r="S257" s="281"/>
      <c r="T257" s="287"/>
      <c r="U257" s="281" t="s">
        <v>3</v>
      </c>
      <c r="V257" s="281" t="s">
        <v>263</v>
      </c>
      <c r="W257" s="281"/>
      <c r="X257" s="281"/>
      <c r="Y257" s="281"/>
      <c r="Z257" s="281"/>
      <c r="AA257" s="281"/>
      <c r="AB257" s="281"/>
      <c r="AC257" s="281"/>
      <c r="AD257" s="281"/>
      <c r="AE257" s="281"/>
      <c r="AF257" s="281"/>
      <c r="AG257" s="281"/>
      <c r="AH257" s="281"/>
      <c r="AI257" s="281"/>
      <c r="AJ257" s="281"/>
      <c r="AK257" s="281"/>
      <c r="AL257" s="281"/>
      <c r="AM257" s="281"/>
      <c r="AN257" s="281"/>
      <c r="AO257" s="281"/>
      <c r="AP257" s="281"/>
      <c r="AQ257" s="281"/>
      <c r="AR257" s="281"/>
      <c r="AS257" s="280"/>
      <c r="AT257" s="280"/>
      <c r="AU257" s="285"/>
      <c r="AV257" s="285"/>
      <c r="AW257" s="285"/>
      <c r="AX257" s="285"/>
      <c r="AY257" s="285"/>
      <c r="AZ257" s="285"/>
      <c r="BA257" s="285"/>
      <c r="BB257" s="274"/>
    </row>
    <row r="258" spans="1:54">
      <c r="B258" s="273" t="s">
        <v>2418</v>
      </c>
      <c r="C258" s="274" t="s">
        <v>2268</v>
      </c>
      <c r="D258" s="275"/>
      <c r="E258" s="276"/>
      <c r="F258" s="277"/>
      <c r="G258" s="277"/>
      <c r="H258" s="278"/>
      <c r="I258" s="279"/>
      <c r="J258" s="279"/>
      <c r="K258" s="279"/>
      <c r="L258" s="280"/>
      <c r="M258" s="280"/>
      <c r="N258" s="280"/>
      <c r="O258" s="280"/>
      <c r="P258" s="280"/>
      <c r="Q258" s="280"/>
      <c r="R258" s="282"/>
      <c r="S258" s="281"/>
      <c r="T258" s="287"/>
      <c r="U258" s="281" t="s">
        <v>3</v>
      </c>
      <c r="V258" s="281" t="s">
        <v>263</v>
      </c>
      <c r="W258" s="281"/>
      <c r="X258" s="281"/>
      <c r="Y258" s="281"/>
      <c r="Z258" s="281"/>
      <c r="AA258" s="281"/>
      <c r="AB258" s="281"/>
      <c r="AC258" s="281"/>
      <c r="AD258" s="281"/>
      <c r="AE258" s="281"/>
      <c r="AF258" s="281"/>
      <c r="AG258" s="281"/>
      <c r="AH258" s="281"/>
      <c r="AI258" s="281"/>
      <c r="AJ258" s="281"/>
      <c r="AK258" s="281"/>
      <c r="AL258" s="281"/>
      <c r="AM258" s="281"/>
      <c r="AN258" s="281"/>
      <c r="AO258" s="281"/>
      <c r="AP258" s="281"/>
      <c r="AQ258" s="281"/>
      <c r="AR258" s="281"/>
      <c r="AS258" s="280"/>
      <c r="AT258" s="280"/>
      <c r="AU258" s="285"/>
      <c r="AV258" s="285"/>
      <c r="AW258" s="285"/>
      <c r="AX258" s="285"/>
      <c r="AY258" s="285"/>
      <c r="AZ258" s="285"/>
      <c r="BA258" s="285"/>
      <c r="BB258" s="274"/>
    </row>
    <row r="259" spans="1:54">
      <c r="B259" s="273" t="s">
        <v>2419</v>
      </c>
      <c r="C259" s="274" t="s">
        <v>2268</v>
      </c>
      <c r="D259" s="275"/>
      <c r="E259" s="276"/>
      <c r="F259" s="277"/>
      <c r="G259" s="277"/>
      <c r="H259" s="278"/>
      <c r="I259" s="279"/>
      <c r="J259" s="279"/>
      <c r="K259" s="279"/>
      <c r="L259" s="280"/>
      <c r="M259" s="280"/>
      <c r="N259" s="280"/>
      <c r="O259" s="280"/>
      <c r="P259" s="280"/>
      <c r="Q259" s="280"/>
      <c r="R259" s="282"/>
      <c r="S259" s="281"/>
      <c r="T259" s="287"/>
      <c r="U259" s="281" t="s">
        <v>3</v>
      </c>
      <c r="V259" s="281" t="s">
        <v>263</v>
      </c>
      <c r="W259" s="281"/>
      <c r="X259" s="281"/>
      <c r="Y259" s="281"/>
      <c r="Z259" s="281"/>
      <c r="AA259" s="281"/>
      <c r="AB259" s="281"/>
      <c r="AC259" s="281"/>
      <c r="AD259" s="281"/>
      <c r="AE259" s="281"/>
      <c r="AF259" s="281"/>
      <c r="AG259" s="281"/>
      <c r="AH259" s="281"/>
      <c r="AI259" s="281"/>
      <c r="AJ259" s="281"/>
      <c r="AK259" s="281"/>
      <c r="AL259" s="281"/>
      <c r="AM259" s="281"/>
      <c r="AN259" s="281"/>
      <c r="AO259" s="281"/>
      <c r="AP259" s="281"/>
      <c r="AQ259" s="281"/>
      <c r="AR259" s="281"/>
      <c r="AS259" s="280"/>
      <c r="AT259" s="280"/>
      <c r="AU259" s="285"/>
      <c r="AV259" s="285"/>
      <c r="AW259" s="285"/>
      <c r="AX259" s="285"/>
      <c r="AY259" s="285"/>
      <c r="AZ259" s="285"/>
      <c r="BA259" s="285"/>
      <c r="BB259" s="274"/>
    </row>
    <row r="260" spans="1:54">
      <c r="B260" s="273" t="s">
        <v>2420</v>
      </c>
      <c r="C260" s="274" t="s">
        <v>2268</v>
      </c>
      <c r="D260" s="275"/>
      <c r="E260" s="276"/>
      <c r="F260" s="277"/>
      <c r="G260" s="277"/>
      <c r="H260" s="278"/>
      <c r="I260" s="279"/>
      <c r="J260" s="279"/>
      <c r="K260" s="279"/>
      <c r="L260" s="280"/>
      <c r="M260" s="280"/>
      <c r="N260" s="280"/>
      <c r="O260" s="280"/>
      <c r="P260" s="280"/>
      <c r="Q260" s="280"/>
      <c r="R260" s="282"/>
      <c r="S260" s="281"/>
      <c r="T260" s="287"/>
      <c r="U260" s="281" t="s">
        <v>3</v>
      </c>
      <c r="V260" s="281" t="s">
        <v>263</v>
      </c>
      <c r="W260" s="281"/>
      <c r="X260" s="281"/>
      <c r="Y260" s="281"/>
      <c r="Z260" s="281"/>
      <c r="AA260" s="281"/>
      <c r="AB260" s="281"/>
      <c r="AC260" s="281"/>
      <c r="AD260" s="281"/>
      <c r="AE260" s="281"/>
      <c r="AF260" s="281"/>
      <c r="AG260" s="281"/>
      <c r="AH260" s="281"/>
      <c r="AI260" s="281"/>
      <c r="AJ260" s="281"/>
      <c r="AK260" s="281"/>
      <c r="AL260" s="281"/>
      <c r="AM260" s="281"/>
      <c r="AN260" s="281"/>
      <c r="AO260" s="281"/>
      <c r="AP260" s="281"/>
      <c r="AQ260" s="281"/>
      <c r="AR260" s="281"/>
      <c r="AS260" s="280"/>
      <c r="AT260" s="280"/>
      <c r="AU260" s="285"/>
      <c r="AV260" s="285"/>
      <c r="AW260" s="285"/>
      <c r="AX260" s="285"/>
      <c r="AY260" s="285"/>
      <c r="AZ260" s="285"/>
      <c r="BA260" s="285"/>
      <c r="BB260" s="274"/>
    </row>
    <row r="261" spans="1:54">
      <c r="B261" s="273" t="s">
        <v>2421</v>
      </c>
      <c r="C261" s="274" t="s">
        <v>2268</v>
      </c>
      <c r="D261" s="275"/>
      <c r="E261" s="276"/>
      <c r="F261" s="277"/>
      <c r="G261" s="277"/>
      <c r="H261" s="278"/>
      <c r="I261" s="279"/>
      <c r="J261" s="279"/>
      <c r="K261" s="279"/>
      <c r="L261" s="280"/>
      <c r="M261" s="280"/>
      <c r="N261" s="280"/>
      <c r="O261" s="280"/>
      <c r="P261" s="280"/>
      <c r="Q261" s="280"/>
      <c r="R261" s="282"/>
      <c r="S261" s="281"/>
      <c r="T261" s="287"/>
      <c r="U261" s="281" t="s">
        <v>3</v>
      </c>
      <c r="V261" s="281" t="s">
        <v>263</v>
      </c>
      <c r="W261" s="281"/>
      <c r="X261" s="281"/>
      <c r="Y261" s="281"/>
      <c r="Z261" s="281"/>
      <c r="AA261" s="281"/>
      <c r="AB261" s="281"/>
      <c r="AC261" s="281"/>
      <c r="AD261" s="281"/>
      <c r="AE261" s="281"/>
      <c r="AF261" s="281"/>
      <c r="AG261" s="281"/>
      <c r="AH261" s="281"/>
      <c r="AI261" s="281"/>
      <c r="AJ261" s="281"/>
      <c r="AK261" s="281"/>
      <c r="AL261" s="281"/>
      <c r="AM261" s="281"/>
      <c r="AN261" s="281"/>
      <c r="AO261" s="281"/>
      <c r="AP261" s="281"/>
      <c r="AQ261" s="281"/>
      <c r="AR261" s="281"/>
      <c r="AS261" s="280"/>
      <c r="AT261" s="280"/>
      <c r="AU261" s="285"/>
      <c r="AV261" s="285"/>
      <c r="AW261" s="285"/>
      <c r="AX261" s="285"/>
      <c r="AY261" s="285"/>
      <c r="AZ261" s="285"/>
      <c r="BA261" s="285"/>
      <c r="BB261" s="274"/>
    </row>
    <row r="262" spans="1:54">
      <c r="B262" s="273" t="s">
        <v>2422</v>
      </c>
      <c r="C262" s="274" t="s">
        <v>2268</v>
      </c>
      <c r="D262" s="275"/>
      <c r="E262" s="276"/>
      <c r="F262" s="277"/>
      <c r="G262" s="277"/>
      <c r="H262" s="278"/>
      <c r="I262" s="279"/>
      <c r="J262" s="279"/>
      <c r="K262" s="279"/>
      <c r="L262" s="280"/>
      <c r="M262" s="280"/>
      <c r="N262" s="280"/>
      <c r="O262" s="280"/>
      <c r="P262" s="280"/>
      <c r="Q262" s="280"/>
      <c r="R262" s="282"/>
      <c r="S262" s="281"/>
      <c r="T262" s="287"/>
      <c r="U262" s="281" t="s">
        <v>3</v>
      </c>
      <c r="V262" s="281" t="s">
        <v>263</v>
      </c>
      <c r="W262" s="281"/>
      <c r="X262" s="281"/>
      <c r="Y262" s="281"/>
      <c r="Z262" s="281"/>
      <c r="AA262" s="281"/>
      <c r="AB262" s="281"/>
      <c r="AC262" s="281"/>
      <c r="AD262" s="281"/>
      <c r="AE262" s="281"/>
      <c r="AF262" s="281"/>
      <c r="AG262" s="281"/>
      <c r="AH262" s="281"/>
      <c r="AI262" s="281"/>
      <c r="AJ262" s="281"/>
      <c r="AK262" s="281"/>
      <c r="AL262" s="281"/>
      <c r="AM262" s="281"/>
      <c r="AN262" s="281"/>
      <c r="AO262" s="281"/>
      <c r="AP262" s="281"/>
      <c r="AQ262" s="281"/>
      <c r="AR262" s="281"/>
      <c r="AS262" s="280"/>
      <c r="AT262" s="280"/>
      <c r="AU262" s="285"/>
      <c r="AV262" s="285"/>
      <c r="AW262" s="285"/>
      <c r="AX262" s="285"/>
      <c r="AY262" s="285"/>
      <c r="AZ262" s="285"/>
      <c r="BA262" s="285"/>
      <c r="BB262" s="274"/>
    </row>
    <row r="263" spans="1:54">
      <c r="B263" s="273" t="s">
        <v>2423</v>
      </c>
      <c r="C263" s="274" t="s">
        <v>2268</v>
      </c>
      <c r="D263" s="275"/>
      <c r="E263" s="276"/>
      <c r="F263" s="277"/>
      <c r="G263" s="277"/>
      <c r="H263" s="278"/>
      <c r="I263" s="279"/>
      <c r="J263" s="279"/>
      <c r="K263" s="279"/>
      <c r="L263" s="280"/>
      <c r="M263" s="280"/>
      <c r="N263" s="280"/>
      <c r="O263" s="280"/>
      <c r="P263" s="280"/>
      <c r="Q263" s="280"/>
      <c r="R263" s="282"/>
      <c r="S263" s="281"/>
      <c r="T263" s="287"/>
      <c r="U263" s="281" t="s">
        <v>3</v>
      </c>
      <c r="V263" s="281" t="s">
        <v>263</v>
      </c>
      <c r="W263" s="281"/>
      <c r="X263" s="281"/>
      <c r="Y263" s="281"/>
      <c r="Z263" s="281"/>
      <c r="AA263" s="281"/>
      <c r="AB263" s="281"/>
      <c r="AC263" s="281"/>
      <c r="AD263" s="281"/>
      <c r="AE263" s="281"/>
      <c r="AF263" s="281"/>
      <c r="AG263" s="281"/>
      <c r="AH263" s="281"/>
      <c r="AI263" s="281"/>
      <c r="AJ263" s="281"/>
      <c r="AK263" s="281"/>
      <c r="AL263" s="281"/>
      <c r="AM263" s="281"/>
      <c r="AN263" s="281"/>
      <c r="AO263" s="281"/>
      <c r="AP263" s="281"/>
      <c r="AQ263" s="281"/>
      <c r="AR263" s="281"/>
      <c r="AS263" s="280"/>
      <c r="AT263" s="280"/>
      <c r="AU263" s="285"/>
      <c r="AV263" s="285"/>
      <c r="AW263" s="285"/>
      <c r="AX263" s="285"/>
      <c r="AY263" s="285"/>
      <c r="AZ263" s="285"/>
      <c r="BA263" s="285"/>
      <c r="BB263" s="274"/>
    </row>
    <row r="264" spans="1:54">
      <c r="B264" s="273" t="s">
        <v>2424</v>
      </c>
      <c r="C264" s="274" t="s">
        <v>2268</v>
      </c>
      <c r="D264" s="275"/>
      <c r="E264" s="276"/>
      <c r="F264" s="277"/>
      <c r="G264" s="277"/>
      <c r="H264" s="278"/>
      <c r="I264" s="279"/>
      <c r="J264" s="279"/>
      <c r="K264" s="279"/>
      <c r="L264" s="280"/>
      <c r="M264" s="280"/>
      <c r="N264" s="280"/>
      <c r="O264" s="280"/>
      <c r="P264" s="280"/>
      <c r="Q264" s="280"/>
      <c r="R264" s="282"/>
      <c r="S264" s="281"/>
      <c r="T264" s="287"/>
      <c r="U264" s="281" t="s">
        <v>3</v>
      </c>
      <c r="V264" s="281" t="s">
        <v>263</v>
      </c>
      <c r="W264" s="281"/>
      <c r="X264" s="281"/>
      <c r="Y264" s="281"/>
      <c r="Z264" s="281"/>
      <c r="AA264" s="281"/>
      <c r="AB264" s="281"/>
      <c r="AC264" s="281"/>
      <c r="AD264" s="281"/>
      <c r="AE264" s="281"/>
      <c r="AF264" s="281"/>
      <c r="AG264" s="281"/>
      <c r="AH264" s="281"/>
      <c r="AI264" s="281"/>
      <c r="AJ264" s="281"/>
      <c r="AK264" s="281"/>
      <c r="AL264" s="281"/>
      <c r="AM264" s="281"/>
      <c r="AN264" s="281"/>
      <c r="AO264" s="281"/>
      <c r="AP264" s="281"/>
      <c r="AQ264" s="281"/>
      <c r="AR264" s="281"/>
      <c r="AS264" s="280"/>
      <c r="AT264" s="280"/>
      <c r="AU264" s="285"/>
      <c r="AV264" s="285"/>
      <c r="AW264" s="285"/>
      <c r="AX264" s="285"/>
      <c r="AY264" s="285"/>
      <c r="AZ264" s="285"/>
      <c r="BA264" s="285"/>
      <c r="BB264" s="274"/>
    </row>
    <row r="265" spans="1:54">
      <c r="B265" s="273" t="s">
        <v>2425</v>
      </c>
      <c r="C265" s="274" t="s">
        <v>2268</v>
      </c>
      <c r="D265" s="275"/>
      <c r="E265" s="276"/>
      <c r="F265" s="277"/>
      <c r="G265" s="277"/>
      <c r="H265" s="278"/>
      <c r="I265" s="279"/>
      <c r="J265" s="279"/>
      <c r="K265" s="279"/>
      <c r="L265" s="280"/>
      <c r="M265" s="280"/>
      <c r="N265" s="280"/>
      <c r="O265" s="280"/>
      <c r="P265" s="280"/>
      <c r="Q265" s="280"/>
      <c r="R265" s="282"/>
      <c r="S265" s="281"/>
      <c r="T265" s="287"/>
      <c r="U265" s="281" t="s">
        <v>3</v>
      </c>
      <c r="V265" s="281" t="s">
        <v>263</v>
      </c>
      <c r="W265" s="281"/>
      <c r="X265" s="281"/>
      <c r="Y265" s="281"/>
      <c r="Z265" s="281"/>
      <c r="AA265" s="281"/>
      <c r="AB265" s="281"/>
      <c r="AC265" s="281"/>
      <c r="AD265" s="281"/>
      <c r="AE265" s="281"/>
      <c r="AF265" s="281"/>
      <c r="AG265" s="281"/>
      <c r="AH265" s="281"/>
      <c r="AI265" s="281"/>
      <c r="AJ265" s="281"/>
      <c r="AK265" s="281"/>
      <c r="AL265" s="281"/>
      <c r="AM265" s="281"/>
      <c r="AN265" s="281"/>
      <c r="AO265" s="281"/>
      <c r="AP265" s="281"/>
      <c r="AQ265" s="281"/>
      <c r="AR265" s="281"/>
      <c r="AS265" s="280"/>
      <c r="AT265" s="280"/>
      <c r="AU265" s="285"/>
      <c r="AV265" s="285"/>
      <c r="AW265" s="285"/>
      <c r="AX265" s="285"/>
      <c r="AY265" s="285"/>
      <c r="AZ265" s="285"/>
      <c r="BA265" s="285"/>
      <c r="BB265" s="274"/>
    </row>
    <row r="266" spans="1:54" ht="42" customHeight="1">
      <c r="A266" s="254" t="s">
        <v>22</v>
      </c>
      <c r="B266" s="297" t="s">
        <v>209</v>
      </c>
      <c r="C266" s="298" t="s">
        <v>1250</v>
      </c>
      <c r="D266" s="299"/>
      <c r="E266" s="285"/>
      <c r="F266" s="285"/>
      <c r="G266" s="285"/>
      <c r="H266" s="290"/>
      <c r="I266" s="285"/>
      <c r="J266" s="285"/>
      <c r="K266" s="285"/>
      <c r="L266" s="285"/>
      <c r="M266" s="285"/>
      <c r="N266" s="285"/>
      <c r="O266" s="285"/>
      <c r="P266" s="285"/>
      <c r="Q266" s="285"/>
      <c r="R266" s="285"/>
      <c r="S266" s="285"/>
      <c r="T266" s="285"/>
      <c r="U266" s="285"/>
      <c r="V266" s="285"/>
      <c r="W266" s="285"/>
      <c r="X266" s="285"/>
      <c r="Y266" s="285"/>
      <c r="Z266" s="285"/>
      <c r="AA266" s="285"/>
      <c r="AB266" s="285"/>
      <c r="AC266" s="285"/>
      <c r="AD266" s="285"/>
      <c r="AE266" s="285"/>
      <c r="AF266" s="285"/>
      <c r="AG266" s="285"/>
      <c r="AH266" s="285"/>
      <c r="AI266" s="285"/>
      <c r="AJ266" s="285"/>
      <c r="AK266" s="285"/>
      <c r="AL266" s="285"/>
      <c r="AM266" s="285"/>
      <c r="AN266" s="285"/>
      <c r="AO266" s="285"/>
      <c r="AP266" s="285"/>
      <c r="AQ266" s="285"/>
      <c r="AR266" s="285"/>
      <c r="AS266" s="285"/>
      <c r="AT266" s="285"/>
      <c r="AU266" s="281"/>
      <c r="AV266" s="281"/>
      <c r="AW266" s="281"/>
      <c r="AX266" s="281"/>
      <c r="AY266" s="281"/>
      <c r="AZ266" s="281"/>
      <c r="BA266" s="281"/>
      <c r="BB266" s="285"/>
    </row>
    <row r="267" spans="1:54">
      <c r="B267" s="273" t="s">
        <v>1987</v>
      </c>
      <c r="C267" s="274" t="s">
        <v>1324</v>
      </c>
      <c r="D267" s="275"/>
      <c r="E267" s="276"/>
      <c r="F267" s="277"/>
      <c r="G267" s="277"/>
      <c r="H267" s="278"/>
      <c r="I267" s="279"/>
      <c r="J267" s="279"/>
      <c r="K267" s="279"/>
      <c r="L267" s="280"/>
      <c r="M267" s="280"/>
      <c r="N267" s="280"/>
      <c r="O267" s="280"/>
      <c r="P267" s="280"/>
      <c r="Q267" s="280"/>
      <c r="R267" s="282"/>
      <c r="S267" s="281"/>
      <c r="T267" s="287"/>
      <c r="U267" s="281"/>
      <c r="V267" s="281"/>
      <c r="W267" s="281"/>
      <c r="X267" s="281"/>
      <c r="Y267" s="281"/>
      <c r="Z267" s="281"/>
      <c r="AA267" s="281"/>
      <c r="AB267" s="281"/>
      <c r="AC267" s="281"/>
      <c r="AD267" s="281"/>
      <c r="AE267" s="281"/>
      <c r="AF267" s="281"/>
      <c r="AG267" s="281"/>
      <c r="AH267" s="281"/>
      <c r="AI267" s="281"/>
      <c r="AJ267" s="281"/>
      <c r="AK267" s="281"/>
      <c r="AL267" s="281"/>
      <c r="AM267" s="281"/>
      <c r="AN267" s="281"/>
      <c r="AO267" s="281"/>
      <c r="AP267" s="281"/>
      <c r="AQ267" s="281"/>
      <c r="AR267" s="281"/>
      <c r="AS267" s="280"/>
      <c r="AT267" s="280"/>
      <c r="AU267" s="285"/>
      <c r="AV267" s="285"/>
      <c r="AW267" s="285">
        <f>SUM(AW334:AW351)</f>
        <v>0</v>
      </c>
      <c r="AX267" s="285">
        <f>SUM(AX334:AX351)</f>
        <v>0</v>
      </c>
      <c r="AY267" s="285">
        <f>SUM(AY334:AY351)</f>
        <v>0</v>
      </c>
      <c r="AZ267" s="285">
        <f>SUM(AZ334:AZ351)</f>
        <v>0</v>
      </c>
      <c r="BA267" s="285">
        <f>SUM(BA334:BA351)</f>
        <v>0</v>
      </c>
      <c r="BB267" s="274"/>
    </row>
    <row r="268" spans="1:54">
      <c r="B268" s="273" t="s">
        <v>1989</v>
      </c>
      <c r="C268" s="274" t="s">
        <v>2502</v>
      </c>
      <c r="D268" s="275"/>
      <c r="E268" s="276"/>
      <c r="F268" s="277"/>
      <c r="G268" s="277"/>
      <c r="H268" s="278"/>
      <c r="I268" s="279"/>
      <c r="J268" s="279"/>
      <c r="K268" s="279"/>
      <c r="L268" s="284" t="s">
        <v>2447</v>
      </c>
      <c r="M268" s="283" t="s">
        <v>539</v>
      </c>
      <c r="N268" s="280" t="s">
        <v>2448</v>
      </c>
      <c r="O268" s="280" t="s">
        <v>262</v>
      </c>
      <c r="P268" s="280"/>
      <c r="Q268" s="280"/>
      <c r="R268" s="282"/>
      <c r="S268" s="281"/>
      <c r="T268" s="287"/>
      <c r="U268" s="281"/>
      <c r="V268" s="281"/>
      <c r="W268" s="281"/>
      <c r="X268" s="281"/>
      <c r="Y268" s="281"/>
      <c r="Z268" s="281"/>
      <c r="AA268" s="281"/>
      <c r="AB268" s="281"/>
      <c r="AC268" s="281"/>
      <c r="AD268" s="281"/>
      <c r="AE268" s="281"/>
      <c r="AF268" s="281"/>
      <c r="AG268" s="281"/>
      <c r="AH268" s="281"/>
      <c r="AI268" s="281"/>
      <c r="AJ268" s="281"/>
      <c r="AK268" s="281"/>
      <c r="AL268" s="281"/>
      <c r="AM268" s="281"/>
      <c r="AN268" s="281"/>
      <c r="AO268" s="281"/>
      <c r="AP268" s="281"/>
      <c r="AQ268" s="281"/>
      <c r="AR268" s="281"/>
      <c r="AS268" s="280"/>
      <c r="AT268" s="280"/>
      <c r="AU268" s="284" t="s">
        <v>267</v>
      </c>
      <c r="AV268" s="285" t="s">
        <v>45</v>
      </c>
      <c r="AW268" s="285"/>
      <c r="AX268" s="285"/>
      <c r="AY268" s="285"/>
      <c r="AZ268" s="285"/>
      <c r="BA268" s="285"/>
      <c r="BB268" s="274"/>
    </row>
    <row r="269" spans="1:54">
      <c r="B269" s="273" t="s">
        <v>1988</v>
      </c>
      <c r="C269" s="274" t="s">
        <v>1324</v>
      </c>
      <c r="D269" s="275"/>
      <c r="E269" s="276"/>
      <c r="F269" s="277"/>
      <c r="G269" s="277"/>
      <c r="H269" s="278"/>
      <c r="I269" s="279"/>
      <c r="J269" s="279"/>
      <c r="K269" s="279"/>
      <c r="L269" s="280"/>
      <c r="M269" s="280"/>
      <c r="N269" s="280"/>
      <c r="O269" s="280"/>
      <c r="P269" s="280"/>
      <c r="Q269" s="280"/>
      <c r="R269" s="282"/>
      <c r="S269" s="281"/>
      <c r="T269" s="287"/>
      <c r="U269" s="281"/>
      <c r="V269" s="281"/>
      <c r="W269" s="281"/>
      <c r="X269" s="281"/>
      <c r="Y269" s="281"/>
      <c r="Z269" s="281"/>
      <c r="AA269" s="281"/>
      <c r="AB269" s="281"/>
      <c r="AC269" s="281"/>
      <c r="AD269" s="281"/>
      <c r="AE269" s="281"/>
      <c r="AF269" s="281"/>
      <c r="AG269" s="281"/>
      <c r="AH269" s="281"/>
      <c r="AI269" s="281"/>
      <c r="AJ269" s="281"/>
      <c r="AK269" s="281"/>
      <c r="AL269" s="281"/>
      <c r="AM269" s="281"/>
      <c r="AN269" s="281"/>
      <c r="AO269" s="281"/>
      <c r="AP269" s="281"/>
      <c r="AQ269" s="281"/>
      <c r="AR269" s="281"/>
      <c r="AS269" s="280"/>
      <c r="AT269" s="280"/>
      <c r="AU269" s="285"/>
      <c r="AV269" s="285"/>
      <c r="AW269" s="285"/>
      <c r="AX269" s="285"/>
      <c r="AY269" s="285"/>
      <c r="AZ269" s="285"/>
      <c r="BA269" s="285"/>
      <c r="BB269" s="274"/>
    </row>
    <row r="270" spans="1:54">
      <c r="B270" s="273" t="s">
        <v>1990</v>
      </c>
      <c r="C270" s="274" t="s">
        <v>1324</v>
      </c>
      <c r="D270" s="275"/>
      <c r="E270" s="276"/>
      <c r="F270" s="277"/>
      <c r="G270" s="277"/>
      <c r="H270" s="278"/>
      <c r="I270" s="279"/>
      <c r="J270" s="279"/>
      <c r="K270" s="279"/>
      <c r="L270" s="280"/>
      <c r="M270" s="280"/>
      <c r="N270" s="280"/>
      <c r="O270" s="280"/>
      <c r="P270" s="280"/>
      <c r="Q270" s="280"/>
      <c r="R270" s="282"/>
      <c r="S270" s="281"/>
      <c r="T270" s="287"/>
      <c r="U270" s="281"/>
      <c r="V270" s="281"/>
      <c r="W270" s="281"/>
      <c r="X270" s="281"/>
      <c r="Y270" s="281"/>
      <c r="Z270" s="281"/>
      <c r="AA270" s="281"/>
      <c r="AB270" s="281"/>
      <c r="AC270" s="281"/>
      <c r="AD270" s="281"/>
      <c r="AE270" s="281"/>
      <c r="AF270" s="281"/>
      <c r="AG270" s="281"/>
      <c r="AH270" s="281"/>
      <c r="AI270" s="281"/>
      <c r="AJ270" s="281"/>
      <c r="AK270" s="281"/>
      <c r="AL270" s="281"/>
      <c r="AM270" s="281"/>
      <c r="AN270" s="281"/>
      <c r="AO270" s="281"/>
      <c r="AP270" s="281"/>
      <c r="AQ270" s="281"/>
      <c r="AR270" s="281"/>
      <c r="AS270" s="280"/>
      <c r="AT270" s="280"/>
      <c r="AU270" s="285"/>
      <c r="AV270" s="285"/>
      <c r="AW270" s="285"/>
      <c r="AX270" s="285"/>
      <c r="AY270" s="285"/>
      <c r="AZ270" s="285"/>
      <c r="BA270" s="285"/>
      <c r="BB270" s="274"/>
    </row>
    <row r="271" spans="1:54">
      <c r="B271" s="273" t="s">
        <v>1992</v>
      </c>
      <c r="C271" s="274" t="s">
        <v>2502</v>
      </c>
      <c r="D271" s="275"/>
      <c r="E271" s="276"/>
      <c r="F271" s="277"/>
      <c r="G271" s="277"/>
      <c r="H271" s="278"/>
      <c r="I271" s="279"/>
      <c r="J271" s="279"/>
      <c r="K271" s="279"/>
      <c r="L271" s="284" t="s">
        <v>2447</v>
      </c>
      <c r="M271" s="283" t="s">
        <v>539</v>
      </c>
      <c r="N271" s="280" t="s">
        <v>2448</v>
      </c>
      <c r="O271" s="280" t="s">
        <v>262</v>
      </c>
      <c r="P271" s="280"/>
      <c r="Q271" s="280"/>
      <c r="R271" s="282"/>
      <c r="S271" s="281"/>
      <c r="T271" s="287"/>
      <c r="U271" s="281"/>
      <c r="V271" s="281"/>
      <c r="W271" s="281"/>
      <c r="X271" s="281"/>
      <c r="Y271" s="281"/>
      <c r="Z271" s="281"/>
      <c r="AA271" s="281"/>
      <c r="AB271" s="281"/>
      <c r="AC271" s="281"/>
      <c r="AD271" s="281"/>
      <c r="AE271" s="281"/>
      <c r="AF271" s="281"/>
      <c r="AG271" s="281"/>
      <c r="AH271" s="281"/>
      <c r="AI271" s="281"/>
      <c r="AJ271" s="281"/>
      <c r="AK271" s="281"/>
      <c r="AL271" s="281"/>
      <c r="AM271" s="281"/>
      <c r="AN271" s="281"/>
      <c r="AO271" s="281"/>
      <c r="AP271" s="281"/>
      <c r="AQ271" s="281"/>
      <c r="AR271" s="281"/>
      <c r="AS271" s="280"/>
      <c r="AT271" s="280"/>
      <c r="AU271" s="284" t="s">
        <v>267</v>
      </c>
      <c r="AV271" s="285" t="s">
        <v>45</v>
      </c>
      <c r="AW271" s="285"/>
      <c r="AX271" s="285"/>
      <c r="AY271" s="285"/>
      <c r="AZ271" s="285"/>
      <c r="BA271" s="285"/>
      <c r="BB271" s="274"/>
    </row>
    <row r="272" spans="1:54">
      <c r="B272" s="273" t="s">
        <v>1991</v>
      </c>
      <c r="C272" s="274" t="s">
        <v>1324</v>
      </c>
      <c r="D272" s="275"/>
      <c r="E272" s="276"/>
      <c r="F272" s="277"/>
      <c r="G272" s="277"/>
      <c r="H272" s="278"/>
      <c r="I272" s="279"/>
      <c r="J272" s="279"/>
      <c r="K272" s="279"/>
      <c r="L272" s="280"/>
      <c r="M272" s="280"/>
      <c r="N272" s="280"/>
      <c r="O272" s="280"/>
      <c r="P272" s="280"/>
      <c r="Q272" s="280"/>
      <c r="R272" s="282"/>
      <c r="S272" s="281"/>
      <c r="T272" s="287"/>
      <c r="U272" s="281"/>
      <c r="V272" s="281"/>
      <c r="W272" s="281"/>
      <c r="X272" s="281"/>
      <c r="Y272" s="281"/>
      <c r="Z272" s="281"/>
      <c r="AA272" s="281"/>
      <c r="AB272" s="281"/>
      <c r="AC272" s="281"/>
      <c r="AD272" s="281"/>
      <c r="AE272" s="281"/>
      <c r="AF272" s="281"/>
      <c r="AG272" s="281"/>
      <c r="AH272" s="281"/>
      <c r="AI272" s="281"/>
      <c r="AJ272" s="281"/>
      <c r="AK272" s="281"/>
      <c r="AL272" s="281"/>
      <c r="AM272" s="281"/>
      <c r="AN272" s="281"/>
      <c r="AO272" s="281"/>
      <c r="AP272" s="281"/>
      <c r="AQ272" s="281"/>
      <c r="AR272" s="281"/>
      <c r="AS272" s="280"/>
      <c r="AT272" s="280"/>
      <c r="AU272" s="285"/>
      <c r="AV272" s="285"/>
      <c r="AW272" s="285"/>
      <c r="AX272" s="285"/>
      <c r="AY272" s="285"/>
      <c r="AZ272" s="285"/>
      <c r="BA272" s="285"/>
      <c r="BB272" s="274"/>
    </row>
    <row r="273" spans="2:54">
      <c r="B273" s="273" t="s">
        <v>1993</v>
      </c>
      <c r="C273" s="274" t="s">
        <v>1324</v>
      </c>
      <c r="D273" s="275"/>
      <c r="E273" s="276"/>
      <c r="F273" s="277"/>
      <c r="G273" s="277"/>
      <c r="H273" s="278"/>
      <c r="I273" s="279"/>
      <c r="J273" s="279"/>
      <c r="K273" s="279"/>
      <c r="L273" s="280"/>
      <c r="M273" s="280"/>
      <c r="N273" s="280"/>
      <c r="O273" s="280"/>
      <c r="P273" s="280"/>
      <c r="Q273" s="280"/>
      <c r="R273" s="282"/>
      <c r="S273" s="281"/>
      <c r="T273" s="287"/>
      <c r="U273" s="281"/>
      <c r="V273" s="281"/>
      <c r="W273" s="281"/>
      <c r="X273" s="281"/>
      <c r="Y273" s="281"/>
      <c r="Z273" s="281"/>
      <c r="AA273" s="281"/>
      <c r="AB273" s="281"/>
      <c r="AC273" s="281"/>
      <c r="AD273" s="281"/>
      <c r="AE273" s="281"/>
      <c r="AF273" s="281"/>
      <c r="AG273" s="281"/>
      <c r="AH273" s="281"/>
      <c r="AI273" s="281"/>
      <c r="AJ273" s="281"/>
      <c r="AK273" s="281"/>
      <c r="AL273" s="281"/>
      <c r="AM273" s="281"/>
      <c r="AN273" s="281"/>
      <c r="AO273" s="281"/>
      <c r="AP273" s="281"/>
      <c r="AQ273" s="281"/>
      <c r="AR273" s="281"/>
      <c r="AS273" s="280"/>
      <c r="AT273" s="280"/>
      <c r="AU273" s="285"/>
      <c r="AV273" s="285"/>
      <c r="AW273" s="285"/>
      <c r="AX273" s="285"/>
      <c r="AY273" s="285"/>
      <c r="AZ273" s="285"/>
      <c r="BA273" s="285"/>
      <c r="BB273" s="274"/>
    </row>
    <row r="274" spans="2:54">
      <c r="B274" s="273" t="s">
        <v>1995</v>
      </c>
      <c r="C274" s="274" t="s">
        <v>2502</v>
      </c>
      <c r="D274" s="275"/>
      <c r="E274" s="276"/>
      <c r="F274" s="277"/>
      <c r="G274" s="277"/>
      <c r="H274" s="278"/>
      <c r="I274" s="279"/>
      <c r="J274" s="279"/>
      <c r="K274" s="279"/>
      <c r="L274" s="284" t="s">
        <v>2447</v>
      </c>
      <c r="M274" s="283" t="s">
        <v>539</v>
      </c>
      <c r="N274" s="280" t="s">
        <v>2448</v>
      </c>
      <c r="O274" s="280" t="s">
        <v>262</v>
      </c>
      <c r="P274" s="280"/>
      <c r="Q274" s="280"/>
      <c r="R274" s="282"/>
      <c r="S274" s="281"/>
      <c r="T274" s="287"/>
      <c r="U274" s="281"/>
      <c r="V274" s="281"/>
      <c r="W274" s="281"/>
      <c r="X274" s="281"/>
      <c r="Y274" s="281"/>
      <c r="Z274" s="281"/>
      <c r="AA274" s="281"/>
      <c r="AB274" s="281"/>
      <c r="AC274" s="281"/>
      <c r="AD274" s="281"/>
      <c r="AE274" s="281"/>
      <c r="AF274" s="281"/>
      <c r="AG274" s="281"/>
      <c r="AH274" s="281"/>
      <c r="AI274" s="281"/>
      <c r="AJ274" s="281"/>
      <c r="AK274" s="281"/>
      <c r="AL274" s="281"/>
      <c r="AM274" s="281"/>
      <c r="AN274" s="281"/>
      <c r="AO274" s="281"/>
      <c r="AP274" s="281"/>
      <c r="AQ274" s="281"/>
      <c r="AR274" s="281"/>
      <c r="AS274" s="280"/>
      <c r="AT274" s="280"/>
      <c r="AU274" s="284" t="s">
        <v>267</v>
      </c>
      <c r="AV274" s="285" t="s">
        <v>45</v>
      </c>
      <c r="AW274" s="285"/>
      <c r="AX274" s="285"/>
      <c r="AY274" s="285"/>
      <c r="AZ274" s="285"/>
      <c r="BA274" s="285"/>
      <c r="BB274" s="274"/>
    </row>
    <row r="275" spans="2:54">
      <c r="B275" s="273" t="s">
        <v>1994</v>
      </c>
      <c r="C275" s="274" t="s">
        <v>1324</v>
      </c>
      <c r="D275" s="275"/>
      <c r="E275" s="276"/>
      <c r="F275" s="277"/>
      <c r="G275" s="277"/>
      <c r="H275" s="278"/>
      <c r="I275" s="279"/>
      <c r="J275" s="279"/>
      <c r="K275" s="279"/>
      <c r="L275" s="280"/>
      <c r="M275" s="280"/>
      <c r="N275" s="280"/>
      <c r="O275" s="280"/>
      <c r="P275" s="280"/>
      <c r="Q275" s="280"/>
      <c r="R275" s="282"/>
      <c r="S275" s="281"/>
      <c r="T275" s="287"/>
      <c r="U275" s="281"/>
      <c r="V275" s="281"/>
      <c r="W275" s="281"/>
      <c r="X275" s="281"/>
      <c r="Y275" s="281"/>
      <c r="Z275" s="281"/>
      <c r="AA275" s="281"/>
      <c r="AB275" s="281"/>
      <c r="AC275" s="281"/>
      <c r="AD275" s="281"/>
      <c r="AE275" s="281"/>
      <c r="AF275" s="281"/>
      <c r="AG275" s="281"/>
      <c r="AH275" s="281"/>
      <c r="AI275" s="281"/>
      <c r="AJ275" s="281"/>
      <c r="AK275" s="281"/>
      <c r="AL275" s="281"/>
      <c r="AM275" s="281"/>
      <c r="AN275" s="281"/>
      <c r="AO275" s="281"/>
      <c r="AP275" s="281"/>
      <c r="AQ275" s="281"/>
      <c r="AR275" s="281"/>
      <c r="AS275" s="280"/>
      <c r="AT275" s="280"/>
      <c r="AU275" s="285"/>
      <c r="AV275" s="285"/>
      <c r="AW275" s="285"/>
      <c r="AX275" s="285"/>
      <c r="AY275" s="285"/>
      <c r="AZ275" s="285"/>
      <c r="BA275" s="285"/>
      <c r="BB275" s="274"/>
    </row>
    <row r="276" spans="2:54">
      <c r="B276" s="273" t="s">
        <v>2050</v>
      </c>
      <c r="C276" s="274" t="s">
        <v>1324</v>
      </c>
      <c r="D276" s="275"/>
      <c r="E276" s="276"/>
      <c r="F276" s="277"/>
      <c r="G276" s="277"/>
      <c r="H276" s="278"/>
      <c r="I276" s="279"/>
      <c r="J276" s="279"/>
      <c r="K276" s="279"/>
      <c r="L276" s="280"/>
      <c r="M276" s="280"/>
      <c r="N276" s="280"/>
      <c r="O276" s="280"/>
      <c r="P276" s="280"/>
      <c r="Q276" s="280"/>
      <c r="R276" s="282"/>
      <c r="S276" s="281"/>
      <c r="T276" s="287"/>
      <c r="U276" s="281"/>
      <c r="V276" s="281"/>
      <c r="W276" s="281"/>
      <c r="X276" s="281"/>
      <c r="Y276" s="281"/>
      <c r="Z276" s="281"/>
      <c r="AA276" s="281"/>
      <c r="AB276" s="281"/>
      <c r="AC276" s="281"/>
      <c r="AD276" s="281"/>
      <c r="AE276" s="281"/>
      <c r="AF276" s="281"/>
      <c r="AG276" s="281"/>
      <c r="AH276" s="281"/>
      <c r="AI276" s="281"/>
      <c r="AJ276" s="281"/>
      <c r="AK276" s="281"/>
      <c r="AL276" s="281"/>
      <c r="AM276" s="281"/>
      <c r="AN276" s="281"/>
      <c r="AO276" s="281"/>
      <c r="AP276" s="281"/>
      <c r="AQ276" s="281"/>
      <c r="AR276" s="281"/>
      <c r="AS276" s="280"/>
      <c r="AT276" s="280"/>
      <c r="AU276" s="285"/>
      <c r="AV276" s="285"/>
      <c r="AW276" s="285"/>
      <c r="AX276" s="285"/>
      <c r="AY276" s="285"/>
      <c r="AZ276" s="285"/>
      <c r="BA276" s="285"/>
      <c r="BB276" s="274"/>
    </row>
    <row r="277" spans="2:54">
      <c r="B277" s="273" t="s">
        <v>2051</v>
      </c>
      <c r="C277" s="274" t="s">
        <v>1324</v>
      </c>
      <c r="D277" s="275"/>
      <c r="E277" s="276"/>
      <c r="F277" s="277"/>
      <c r="G277" s="277"/>
      <c r="H277" s="278"/>
      <c r="I277" s="279"/>
      <c r="J277" s="279"/>
      <c r="K277" s="279"/>
      <c r="L277" s="280"/>
      <c r="M277" s="280"/>
      <c r="N277" s="280"/>
      <c r="O277" s="280"/>
      <c r="P277" s="280"/>
      <c r="Q277" s="280"/>
      <c r="R277" s="282"/>
      <c r="S277" s="281"/>
      <c r="T277" s="287"/>
      <c r="U277" s="281"/>
      <c r="V277" s="281"/>
      <c r="W277" s="281"/>
      <c r="X277" s="281"/>
      <c r="Y277" s="281"/>
      <c r="Z277" s="281"/>
      <c r="AA277" s="281"/>
      <c r="AB277" s="281"/>
      <c r="AC277" s="281"/>
      <c r="AD277" s="281"/>
      <c r="AE277" s="281"/>
      <c r="AF277" s="281"/>
      <c r="AG277" s="281"/>
      <c r="AH277" s="281"/>
      <c r="AI277" s="281"/>
      <c r="AJ277" s="281"/>
      <c r="AK277" s="281"/>
      <c r="AL277" s="281"/>
      <c r="AM277" s="281"/>
      <c r="AN277" s="281"/>
      <c r="AO277" s="281"/>
      <c r="AP277" s="281"/>
      <c r="AQ277" s="281"/>
      <c r="AR277" s="281"/>
      <c r="AS277" s="280"/>
      <c r="AT277" s="280"/>
      <c r="AU277" s="285"/>
      <c r="AV277" s="285"/>
      <c r="AW277" s="285"/>
      <c r="AX277" s="285"/>
      <c r="AY277" s="285"/>
      <c r="AZ277" s="285"/>
      <c r="BA277" s="285"/>
      <c r="BB277" s="274"/>
    </row>
    <row r="278" spans="2:54">
      <c r="B278" s="273" t="s">
        <v>1996</v>
      </c>
      <c r="C278" s="274" t="s">
        <v>1324</v>
      </c>
      <c r="D278" s="275"/>
      <c r="E278" s="276"/>
      <c r="F278" s="277"/>
      <c r="G278" s="277"/>
      <c r="H278" s="278"/>
      <c r="I278" s="279"/>
      <c r="J278" s="279"/>
      <c r="K278" s="279"/>
      <c r="L278" s="280"/>
      <c r="M278" s="280"/>
      <c r="N278" s="280"/>
      <c r="O278" s="280"/>
      <c r="P278" s="280"/>
      <c r="Q278" s="280"/>
      <c r="R278" s="282"/>
      <c r="S278" s="281"/>
      <c r="T278" s="287"/>
      <c r="U278" s="281"/>
      <c r="V278" s="281"/>
      <c r="W278" s="281"/>
      <c r="X278" s="281"/>
      <c r="Y278" s="281"/>
      <c r="Z278" s="281"/>
      <c r="AA278" s="281"/>
      <c r="AB278" s="281"/>
      <c r="AC278" s="281"/>
      <c r="AD278" s="281"/>
      <c r="AE278" s="281"/>
      <c r="AF278" s="281"/>
      <c r="AG278" s="281"/>
      <c r="AH278" s="281"/>
      <c r="AI278" s="281"/>
      <c r="AJ278" s="281"/>
      <c r="AK278" s="281"/>
      <c r="AL278" s="281"/>
      <c r="AM278" s="281"/>
      <c r="AN278" s="281"/>
      <c r="AO278" s="281"/>
      <c r="AP278" s="281"/>
      <c r="AQ278" s="281"/>
      <c r="AR278" s="281"/>
      <c r="AS278" s="280"/>
      <c r="AT278" s="280"/>
      <c r="AU278" s="285"/>
      <c r="AV278" s="285"/>
      <c r="AW278" s="285"/>
      <c r="AX278" s="285"/>
      <c r="AY278" s="285"/>
      <c r="AZ278" s="285"/>
      <c r="BA278" s="285"/>
      <c r="BB278" s="274"/>
    </row>
    <row r="279" spans="2:54">
      <c r="B279" s="273" t="s">
        <v>1998</v>
      </c>
      <c r="C279" s="274" t="s">
        <v>2502</v>
      </c>
      <c r="D279" s="275"/>
      <c r="E279" s="276"/>
      <c r="F279" s="277"/>
      <c r="G279" s="277"/>
      <c r="H279" s="278"/>
      <c r="I279" s="279"/>
      <c r="J279" s="279"/>
      <c r="K279" s="279"/>
      <c r="L279" s="284" t="s">
        <v>2447</v>
      </c>
      <c r="M279" s="283" t="s">
        <v>539</v>
      </c>
      <c r="N279" s="280" t="s">
        <v>2448</v>
      </c>
      <c r="O279" s="280" t="s">
        <v>262</v>
      </c>
      <c r="P279" s="280"/>
      <c r="Q279" s="280"/>
      <c r="R279" s="282"/>
      <c r="S279" s="281"/>
      <c r="T279" s="287"/>
      <c r="U279" s="281"/>
      <c r="V279" s="281"/>
      <c r="W279" s="281"/>
      <c r="X279" s="281"/>
      <c r="Y279" s="281"/>
      <c r="Z279" s="281"/>
      <c r="AA279" s="281"/>
      <c r="AB279" s="281"/>
      <c r="AC279" s="281"/>
      <c r="AD279" s="281"/>
      <c r="AE279" s="281"/>
      <c r="AF279" s="281"/>
      <c r="AG279" s="281"/>
      <c r="AH279" s="281"/>
      <c r="AI279" s="281"/>
      <c r="AJ279" s="281"/>
      <c r="AK279" s="281"/>
      <c r="AL279" s="281"/>
      <c r="AM279" s="281"/>
      <c r="AN279" s="281"/>
      <c r="AO279" s="281"/>
      <c r="AP279" s="281"/>
      <c r="AQ279" s="281"/>
      <c r="AR279" s="281"/>
      <c r="AS279" s="280"/>
      <c r="AT279" s="280"/>
      <c r="AU279" s="284" t="s">
        <v>267</v>
      </c>
      <c r="AV279" s="285" t="s">
        <v>45</v>
      </c>
      <c r="AW279" s="285"/>
      <c r="AX279" s="285"/>
      <c r="AY279" s="285"/>
      <c r="AZ279" s="285"/>
      <c r="BA279" s="285"/>
      <c r="BB279" s="274"/>
    </row>
    <row r="280" spans="2:54">
      <c r="B280" s="273" t="s">
        <v>1997</v>
      </c>
      <c r="C280" s="274" t="s">
        <v>1324</v>
      </c>
      <c r="D280" s="275"/>
      <c r="E280" s="276"/>
      <c r="F280" s="277"/>
      <c r="G280" s="277"/>
      <c r="H280" s="278"/>
      <c r="I280" s="279"/>
      <c r="J280" s="279"/>
      <c r="K280" s="279"/>
      <c r="L280" s="280"/>
      <c r="M280" s="280"/>
      <c r="N280" s="280"/>
      <c r="O280" s="280"/>
      <c r="P280" s="280"/>
      <c r="Q280" s="280"/>
      <c r="R280" s="282"/>
      <c r="S280" s="281"/>
      <c r="T280" s="287"/>
      <c r="U280" s="281"/>
      <c r="V280" s="281"/>
      <c r="W280" s="281"/>
      <c r="X280" s="281"/>
      <c r="Y280" s="281"/>
      <c r="Z280" s="281"/>
      <c r="AA280" s="281"/>
      <c r="AB280" s="281"/>
      <c r="AC280" s="281"/>
      <c r="AD280" s="281"/>
      <c r="AE280" s="281"/>
      <c r="AF280" s="281"/>
      <c r="AG280" s="281"/>
      <c r="AH280" s="281"/>
      <c r="AI280" s="281"/>
      <c r="AJ280" s="281"/>
      <c r="AK280" s="281"/>
      <c r="AL280" s="281"/>
      <c r="AM280" s="281"/>
      <c r="AN280" s="281"/>
      <c r="AO280" s="281"/>
      <c r="AP280" s="281"/>
      <c r="AQ280" s="281"/>
      <c r="AR280" s="281"/>
      <c r="AS280" s="280"/>
      <c r="AT280" s="280"/>
      <c r="AU280" s="285"/>
      <c r="AV280" s="285"/>
      <c r="AW280" s="285"/>
      <c r="AX280" s="285"/>
      <c r="AY280" s="285"/>
      <c r="AZ280" s="285"/>
      <c r="BA280" s="285"/>
      <c r="BB280" s="274"/>
    </row>
    <row r="281" spans="2:54">
      <c r="B281" s="273" t="s">
        <v>1999</v>
      </c>
      <c r="C281" s="274" t="s">
        <v>1324</v>
      </c>
      <c r="D281" s="275"/>
      <c r="E281" s="276"/>
      <c r="F281" s="277"/>
      <c r="G281" s="277"/>
      <c r="H281" s="278"/>
      <c r="I281" s="279"/>
      <c r="J281" s="279"/>
      <c r="K281" s="279"/>
      <c r="L281" s="280"/>
      <c r="M281" s="280"/>
      <c r="N281" s="280"/>
      <c r="O281" s="280"/>
      <c r="P281" s="280"/>
      <c r="Q281" s="280"/>
      <c r="R281" s="282"/>
      <c r="S281" s="281"/>
      <c r="T281" s="287"/>
      <c r="U281" s="281"/>
      <c r="V281" s="281"/>
      <c r="W281" s="281"/>
      <c r="X281" s="281"/>
      <c r="Y281" s="281"/>
      <c r="Z281" s="281"/>
      <c r="AA281" s="281"/>
      <c r="AB281" s="281"/>
      <c r="AC281" s="281"/>
      <c r="AD281" s="281"/>
      <c r="AE281" s="281"/>
      <c r="AF281" s="281"/>
      <c r="AG281" s="281"/>
      <c r="AH281" s="281"/>
      <c r="AI281" s="281"/>
      <c r="AJ281" s="281"/>
      <c r="AK281" s="281"/>
      <c r="AL281" s="281"/>
      <c r="AM281" s="281"/>
      <c r="AN281" s="281"/>
      <c r="AO281" s="281"/>
      <c r="AP281" s="281"/>
      <c r="AQ281" s="281"/>
      <c r="AR281" s="281"/>
      <c r="AS281" s="280"/>
      <c r="AT281" s="280"/>
      <c r="AU281" s="285"/>
      <c r="AV281" s="285"/>
      <c r="AW281" s="285"/>
      <c r="AX281" s="285"/>
      <c r="AY281" s="285"/>
      <c r="AZ281" s="285"/>
      <c r="BA281" s="285"/>
      <c r="BB281" s="274"/>
    </row>
    <row r="282" spans="2:54">
      <c r="B282" s="273" t="s">
        <v>2001</v>
      </c>
      <c r="C282" s="274" t="s">
        <v>2502</v>
      </c>
      <c r="D282" s="275"/>
      <c r="E282" s="276"/>
      <c r="F282" s="277"/>
      <c r="G282" s="277"/>
      <c r="H282" s="278"/>
      <c r="I282" s="279"/>
      <c r="J282" s="279"/>
      <c r="K282" s="279"/>
      <c r="L282" s="284" t="s">
        <v>2447</v>
      </c>
      <c r="M282" s="283" t="s">
        <v>539</v>
      </c>
      <c r="N282" s="280" t="s">
        <v>2448</v>
      </c>
      <c r="O282" s="280" t="s">
        <v>262</v>
      </c>
      <c r="P282" s="280"/>
      <c r="Q282" s="280"/>
      <c r="R282" s="282"/>
      <c r="S282" s="281"/>
      <c r="T282" s="287"/>
      <c r="U282" s="281"/>
      <c r="V282" s="281"/>
      <c r="W282" s="281"/>
      <c r="X282" s="281"/>
      <c r="Y282" s="281"/>
      <c r="Z282" s="281"/>
      <c r="AA282" s="281"/>
      <c r="AB282" s="281"/>
      <c r="AC282" s="281"/>
      <c r="AD282" s="281"/>
      <c r="AE282" s="281"/>
      <c r="AF282" s="281"/>
      <c r="AG282" s="281"/>
      <c r="AH282" s="281"/>
      <c r="AI282" s="281"/>
      <c r="AJ282" s="281"/>
      <c r="AK282" s="281"/>
      <c r="AL282" s="281"/>
      <c r="AM282" s="281"/>
      <c r="AN282" s="281"/>
      <c r="AO282" s="281"/>
      <c r="AP282" s="281"/>
      <c r="AQ282" s="281"/>
      <c r="AR282" s="281"/>
      <c r="AS282" s="280"/>
      <c r="AT282" s="280"/>
      <c r="AU282" s="284" t="s">
        <v>267</v>
      </c>
      <c r="AV282" s="285" t="s">
        <v>45</v>
      </c>
      <c r="AW282" s="285"/>
      <c r="AX282" s="285"/>
      <c r="AY282" s="285"/>
      <c r="AZ282" s="285"/>
      <c r="BA282" s="285"/>
      <c r="BB282" s="274"/>
    </row>
    <row r="283" spans="2:54">
      <c r="B283" s="273" t="s">
        <v>2000</v>
      </c>
      <c r="C283" s="274" t="s">
        <v>1324</v>
      </c>
      <c r="D283" s="275"/>
      <c r="E283" s="276"/>
      <c r="F283" s="277"/>
      <c r="G283" s="277"/>
      <c r="H283" s="278"/>
      <c r="I283" s="279"/>
      <c r="J283" s="279"/>
      <c r="K283" s="279"/>
      <c r="L283" s="280"/>
      <c r="M283" s="280"/>
      <c r="N283" s="280"/>
      <c r="O283" s="280"/>
      <c r="P283" s="280"/>
      <c r="Q283" s="280"/>
      <c r="R283" s="282"/>
      <c r="S283" s="281"/>
      <c r="T283" s="287"/>
      <c r="U283" s="281"/>
      <c r="V283" s="281"/>
      <c r="W283" s="281"/>
      <c r="X283" s="281"/>
      <c r="Y283" s="281"/>
      <c r="Z283" s="281"/>
      <c r="AA283" s="281"/>
      <c r="AB283" s="281"/>
      <c r="AC283" s="281"/>
      <c r="AD283" s="281"/>
      <c r="AE283" s="281"/>
      <c r="AF283" s="281"/>
      <c r="AG283" s="281"/>
      <c r="AH283" s="281"/>
      <c r="AI283" s="281"/>
      <c r="AJ283" s="281"/>
      <c r="AK283" s="281"/>
      <c r="AL283" s="281"/>
      <c r="AM283" s="281"/>
      <c r="AN283" s="281"/>
      <c r="AO283" s="281"/>
      <c r="AP283" s="281"/>
      <c r="AQ283" s="281"/>
      <c r="AR283" s="281"/>
      <c r="AS283" s="280"/>
      <c r="AT283" s="280"/>
      <c r="AU283" s="285"/>
      <c r="AV283" s="285"/>
      <c r="AW283" s="285"/>
      <c r="AX283" s="285"/>
      <c r="AY283" s="285"/>
      <c r="AZ283" s="285"/>
      <c r="BA283" s="285"/>
      <c r="BB283" s="274"/>
    </row>
    <row r="284" spans="2:54">
      <c r="B284" s="273" t="s">
        <v>2002</v>
      </c>
      <c r="C284" s="274" t="s">
        <v>1324</v>
      </c>
      <c r="D284" s="275"/>
      <c r="E284" s="276"/>
      <c r="F284" s="277"/>
      <c r="G284" s="277"/>
      <c r="H284" s="278"/>
      <c r="I284" s="279"/>
      <c r="J284" s="279"/>
      <c r="K284" s="279"/>
      <c r="L284" s="280"/>
      <c r="M284" s="280"/>
      <c r="N284" s="280"/>
      <c r="O284" s="280"/>
      <c r="P284" s="280"/>
      <c r="Q284" s="280"/>
      <c r="R284" s="282"/>
      <c r="S284" s="281"/>
      <c r="T284" s="287"/>
      <c r="U284" s="281"/>
      <c r="V284" s="281"/>
      <c r="W284" s="281"/>
      <c r="X284" s="281"/>
      <c r="Y284" s="281"/>
      <c r="Z284" s="281"/>
      <c r="AA284" s="281"/>
      <c r="AB284" s="281"/>
      <c r="AC284" s="281"/>
      <c r="AD284" s="281"/>
      <c r="AE284" s="281"/>
      <c r="AF284" s="281"/>
      <c r="AG284" s="281"/>
      <c r="AH284" s="281"/>
      <c r="AI284" s="281"/>
      <c r="AJ284" s="281"/>
      <c r="AK284" s="281"/>
      <c r="AL284" s="281"/>
      <c r="AM284" s="281"/>
      <c r="AN284" s="281"/>
      <c r="AO284" s="281"/>
      <c r="AP284" s="281"/>
      <c r="AQ284" s="281"/>
      <c r="AR284" s="281"/>
      <c r="AS284" s="280"/>
      <c r="AT284" s="280"/>
      <c r="AU284" s="285"/>
      <c r="AV284" s="285"/>
      <c r="AW284" s="285"/>
      <c r="AX284" s="285"/>
      <c r="AY284" s="285"/>
      <c r="AZ284" s="285"/>
      <c r="BA284" s="285"/>
      <c r="BB284" s="274"/>
    </row>
    <row r="285" spans="2:54">
      <c r="B285" s="273" t="s">
        <v>2004</v>
      </c>
      <c r="C285" s="274" t="s">
        <v>2502</v>
      </c>
      <c r="D285" s="275"/>
      <c r="E285" s="276"/>
      <c r="F285" s="277"/>
      <c r="G285" s="277"/>
      <c r="H285" s="278"/>
      <c r="I285" s="279"/>
      <c r="J285" s="279"/>
      <c r="K285" s="279"/>
      <c r="L285" s="284" t="s">
        <v>2447</v>
      </c>
      <c r="M285" s="283" t="s">
        <v>539</v>
      </c>
      <c r="N285" s="280" t="s">
        <v>2448</v>
      </c>
      <c r="O285" s="280" t="s">
        <v>262</v>
      </c>
      <c r="P285" s="280"/>
      <c r="Q285" s="280"/>
      <c r="R285" s="282"/>
      <c r="S285" s="281"/>
      <c r="T285" s="287"/>
      <c r="U285" s="281"/>
      <c r="V285" s="281"/>
      <c r="W285" s="281"/>
      <c r="X285" s="281"/>
      <c r="Y285" s="281"/>
      <c r="Z285" s="281"/>
      <c r="AA285" s="281"/>
      <c r="AB285" s="281"/>
      <c r="AC285" s="281"/>
      <c r="AD285" s="281"/>
      <c r="AE285" s="281"/>
      <c r="AF285" s="281"/>
      <c r="AG285" s="281"/>
      <c r="AH285" s="281"/>
      <c r="AI285" s="281"/>
      <c r="AJ285" s="281"/>
      <c r="AK285" s="281"/>
      <c r="AL285" s="281"/>
      <c r="AM285" s="281"/>
      <c r="AN285" s="281"/>
      <c r="AO285" s="281"/>
      <c r="AP285" s="281"/>
      <c r="AQ285" s="281"/>
      <c r="AR285" s="281"/>
      <c r="AS285" s="280"/>
      <c r="AT285" s="280"/>
      <c r="AU285" s="284" t="s">
        <v>267</v>
      </c>
      <c r="AV285" s="285" t="s">
        <v>45</v>
      </c>
      <c r="AW285" s="285"/>
      <c r="AX285" s="285"/>
      <c r="AY285" s="285"/>
      <c r="AZ285" s="285"/>
      <c r="BA285" s="285"/>
      <c r="BB285" s="274"/>
    </row>
    <row r="286" spans="2:54">
      <c r="B286" s="273" t="s">
        <v>2003</v>
      </c>
      <c r="C286" s="274" t="s">
        <v>1324</v>
      </c>
      <c r="D286" s="275"/>
      <c r="E286" s="276"/>
      <c r="F286" s="277"/>
      <c r="G286" s="277"/>
      <c r="H286" s="278"/>
      <c r="I286" s="279"/>
      <c r="J286" s="279"/>
      <c r="K286" s="279"/>
      <c r="L286" s="280"/>
      <c r="M286" s="280"/>
      <c r="N286" s="280"/>
      <c r="O286" s="280"/>
      <c r="P286" s="280"/>
      <c r="Q286" s="280"/>
      <c r="R286" s="282"/>
      <c r="S286" s="281"/>
      <c r="T286" s="287"/>
      <c r="U286" s="281"/>
      <c r="V286" s="281"/>
      <c r="W286" s="281"/>
      <c r="X286" s="281"/>
      <c r="Y286" s="281"/>
      <c r="Z286" s="281"/>
      <c r="AA286" s="281"/>
      <c r="AB286" s="281"/>
      <c r="AC286" s="281"/>
      <c r="AD286" s="281"/>
      <c r="AE286" s="281"/>
      <c r="AF286" s="281"/>
      <c r="AG286" s="281"/>
      <c r="AH286" s="281"/>
      <c r="AI286" s="281"/>
      <c r="AJ286" s="281"/>
      <c r="AK286" s="281"/>
      <c r="AL286" s="281"/>
      <c r="AM286" s="281"/>
      <c r="AN286" s="281"/>
      <c r="AO286" s="281"/>
      <c r="AP286" s="281"/>
      <c r="AQ286" s="281"/>
      <c r="AR286" s="281"/>
      <c r="AS286" s="280"/>
      <c r="AT286" s="280"/>
      <c r="AU286" s="285"/>
      <c r="AV286" s="285"/>
      <c r="AW286" s="285"/>
      <c r="AX286" s="285"/>
      <c r="AY286" s="285"/>
      <c r="AZ286" s="285"/>
      <c r="BA286" s="285"/>
      <c r="BB286" s="274"/>
    </row>
    <row r="287" spans="2:54" ht="13.8">
      <c r="B287" s="273" t="s">
        <v>2428</v>
      </c>
      <c r="C287" s="274" t="s">
        <v>1324</v>
      </c>
      <c r="D287" s="275"/>
      <c r="E287" s="276"/>
      <c r="F287" s="277"/>
      <c r="G287" s="277"/>
      <c r="H287" s="278"/>
      <c r="I287" s="279"/>
      <c r="J287" s="279"/>
      <c r="K287" s="279"/>
      <c r="L287" s="283" t="s">
        <v>1407</v>
      </c>
      <c r="M287" s="283" t="s">
        <v>539</v>
      </c>
      <c r="N287" s="280" t="s">
        <v>2448</v>
      </c>
      <c r="O287" s="280" t="s">
        <v>262</v>
      </c>
      <c r="P287" s="280"/>
      <c r="Q287" s="280"/>
      <c r="R287" s="282"/>
      <c r="S287" s="281"/>
      <c r="T287" s="287"/>
      <c r="U287" s="281"/>
      <c r="V287" s="281"/>
      <c r="W287" s="281"/>
      <c r="X287" s="281"/>
      <c r="Y287" s="281"/>
      <c r="Z287" s="281"/>
      <c r="AA287" s="281"/>
      <c r="AB287" s="281"/>
      <c r="AC287" s="281"/>
      <c r="AD287" s="281"/>
      <c r="AE287" s="281"/>
      <c r="AF287" s="281"/>
      <c r="AG287" s="281"/>
      <c r="AH287" s="281"/>
      <c r="AI287" s="281"/>
      <c r="AJ287" s="281"/>
      <c r="AK287" s="281"/>
      <c r="AL287" s="281"/>
      <c r="AM287" s="281"/>
      <c r="AN287" s="281"/>
      <c r="AO287" s="281"/>
      <c r="AP287" s="281"/>
      <c r="AQ287" s="281"/>
      <c r="AR287" s="281"/>
      <c r="AS287" s="280"/>
      <c r="AT287" s="280"/>
      <c r="AU287" s="300" t="s">
        <v>267</v>
      </c>
      <c r="AV287" s="285" t="s">
        <v>45</v>
      </c>
      <c r="AW287" s="285"/>
      <c r="AX287" s="285"/>
      <c r="AY287" s="285"/>
      <c r="AZ287" s="285"/>
      <c r="BA287" s="285"/>
      <c r="BB287" s="274"/>
    </row>
    <row r="288" spans="2:54">
      <c r="B288" s="273" t="s">
        <v>2005</v>
      </c>
      <c r="C288" s="274" t="s">
        <v>1324</v>
      </c>
      <c r="D288" s="275"/>
      <c r="E288" s="276"/>
      <c r="F288" s="277"/>
      <c r="G288" s="277"/>
      <c r="H288" s="278"/>
      <c r="I288" s="279"/>
      <c r="J288" s="279"/>
      <c r="K288" s="279"/>
      <c r="L288" s="280"/>
      <c r="M288" s="280"/>
      <c r="N288" s="280"/>
      <c r="O288" s="280"/>
      <c r="P288" s="280"/>
      <c r="Q288" s="280"/>
      <c r="R288" s="282"/>
      <c r="S288" s="281"/>
      <c r="T288" s="287"/>
      <c r="U288" s="281"/>
      <c r="V288" s="281"/>
      <c r="W288" s="281"/>
      <c r="X288" s="281"/>
      <c r="Y288" s="281"/>
      <c r="Z288" s="281"/>
      <c r="AA288" s="281"/>
      <c r="AB288" s="281"/>
      <c r="AC288" s="281"/>
      <c r="AD288" s="281"/>
      <c r="AE288" s="281"/>
      <c r="AF288" s="281"/>
      <c r="AG288" s="281"/>
      <c r="AH288" s="281"/>
      <c r="AI288" s="281"/>
      <c r="AJ288" s="281"/>
      <c r="AK288" s="281"/>
      <c r="AL288" s="281"/>
      <c r="AM288" s="281"/>
      <c r="AN288" s="281"/>
      <c r="AO288" s="281"/>
      <c r="AP288" s="281"/>
      <c r="AQ288" s="281"/>
      <c r="AR288" s="281"/>
      <c r="AS288" s="280"/>
      <c r="AT288" s="280"/>
      <c r="AU288" s="285"/>
      <c r="AV288" s="285"/>
      <c r="AW288" s="285"/>
      <c r="AX288" s="285"/>
      <c r="AY288" s="285"/>
      <c r="AZ288" s="285"/>
      <c r="BA288" s="285"/>
      <c r="BB288" s="274"/>
    </row>
    <row r="289" spans="2:54">
      <c r="B289" s="273" t="s">
        <v>2006</v>
      </c>
      <c r="C289" s="274" t="s">
        <v>1324</v>
      </c>
      <c r="D289" s="275"/>
      <c r="E289" s="276"/>
      <c r="F289" s="277"/>
      <c r="G289" s="277"/>
      <c r="H289" s="278"/>
      <c r="I289" s="279"/>
      <c r="J289" s="279"/>
      <c r="K289" s="279"/>
      <c r="L289" s="280"/>
      <c r="M289" s="280"/>
      <c r="N289" s="280"/>
      <c r="O289" s="280"/>
      <c r="P289" s="280"/>
      <c r="Q289" s="280"/>
      <c r="R289" s="282"/>
      <c r="S289" s="281"/>
      <c r="T289" s="287"/>
      <c r="U289" s="281"/>
      <c r="V289" s="281"/>
      <c r="W289" s="281"/>
      <c r="X289" s="281"/>
      <c r="Y289" s="281"/>
      <c r="Z289" s="281"/>
      <c r="AA289" s="281"/>
      <c r="AB289" s="281"/>
      <c r="AC289" s="281"/>
      <c r="AD289" s="281"/>
      <c r="AE289" s="281"/>
      <c r="AF289" s="281"/>
      <c r="AG289" s="281"/>
      <c r="AH289" s="281"/>
      <c r="AI289" s="281"/>
      <c r="AJ289" s="281"/>
      <c r="AK289" s="281"/>
      <c r="AL289" s="281"/>
      <c r="AM289" s="281"/>
      <c r="AN289" s="281"/>
      <c r="AO289" s="281"/>
      <c r="AP289" s="281"/>
      <c r="AQ289" s="281"/>
      <c r="AR289" s="281"/>
      <c r="AS289" s="280"/>
      <c r="AT289" s="280"/>
      <c r="AU289" s="285"/>
      <c r="AV289" s="285"/>
      <c r="AW289" s="285"/>
      <c r="AX289" s="285"/>
      <c r="AY289" s="285"/>
      <c r="AZ289" s="285"/>
      <c r="BA289" s="285"/>
      <c r="BB289" s="274"/>
    </row>
    <row r="290" spans="2:54">
      <c r="B290" s="273" t="s">
        <v>2008</v>
      </c>
      <c r="C290" s="274" t="s">
        <v>2502</v>
      </c>
      <c r="D290" s="275"/>
      <c r="E290" s="276"/>
      <c r="F290" s="277"/>
      <c r="G290" s="277"/>
      <c r="H290" s="278"/>
      <c r="I290" s="279"/>
      <c r="J290" s="279"/>
      <c r="K290" s="279"/>
      <c r="L290" s="284" t="s">
        <v>2447</v>
      </c>
      <c r="M290" s="283" t="s">
        <v>539</v>
      </c>
      <c r="N290" s="280" t="s">
        <v>2448</v>
      </c>
      <c r="O290" s="280" t="s">
        <v>262</v>
      </c>
      <c r="P290" s="280"/>
      <c r="Q290" s="280"/>
      <c r="R290" s="282"/>
      <c r="S290" s="281"/>
      <c r="T290" s="287"/>
      <c r="U290" s="281"/>
      <c r="V290" s="281"/>
      <c r="W290" s="281"/>
      <c r="X290" s="281"/>
      <c r="Y290" s="281"/>
      <c r="Z290" s="281"/>
      <c r="AA290" s="281"/>
      <c r="AB290" s="281"/>
      <c r="AC290" s="281"/>
      <c r="AD290" s="281"/>
      <c r="AE290" s="281"/>
      <c r="AF290" s="281"/>
      <c r="AG290" s="281"/>
      <c r="AH290" s="281"/>
      <c r="AI290" s="281"/>
      <c r="AJ290" s="281"/>
      <c r="AK290" s="281"/>
      <c r="AL290" s="281"/>
      <c r="AM290" s="281"/>
      <c r="AN290" s="281"/>
      <c r="AO290" s="281"/>
      <c r="AP290" s="281"/>
      <c r="AQ290" s="281"/>
      <c r="AR290" s="281"/>
      <c r="AS290" s="280"/>
      <c r="AT290" s="280"/>
      <c r="AU290" s="284" t="s">
        <v>267</v>
      </c>
      <c r="AV290" s="285" t="s">
        <v>45</v>
      </c>
      <c r="AW290" s="285"/>
      <c r="AX290" s="285"/>
      <c r="AY290" s="285"/>
      <c r="AZ290" s="285"/>
      <c r="BA290" s="285"/>
      <c r="BB290" s="274"/>
    </row>
    <row r="291" spans="2:54">
      <c r="B291" s="273" t="s">
        <v>2007</v>
      </c>
      <c r="C291" s="274" t="s">
        <v>1324</v>
      </c>
      <c r="D291" s="275"/>
      <c r="E291" s="276"/>
      <c r="F291" s="277"/>
      <c r="G291" s="277"/>
      <c r="H291" s="278"/>
      <c r="I291" s="279"/>
      <c r="J291" s="279"/>
      <c r="K291" s="279"/>
      <c r="L291" s="280"/>
      <c r="M291" s="280"/>
      <c r="N291" s="280"/>
      <c r="O291" s="280"/>
      <c r="P291" s="280"/>
      <c r="Q291" s="280"/>
      <c r="R291" s="282"/>
      <c r="S291" s="281"/>
      <c r="T291" s="287"/>
      <c r="U291" s="281"/>
      <c r="V291" s="281"/>
      <c r="W291" s="281"/>
      <c r="X291" s="281"/>
      <c r="Y291" s="281"/>
      <c r="Z291" s="281"/>
      <c r="AA291" s="281"/>
      <c r="AB291" s="281"/>
      <c r="AC291" s="281"/>
      <c r="AD291" s="281"/>
      <c r="AE291" s="281"/>
      <c r="AF291" s="281"/>
      <c r="AG291" s="281"/>
      <c r="AH291" s="281"/>
      <c r="AI291" s="281"/>
      <c r="AJ291" s="281"/>
      <c r="AK291" s="281"/>
      <c r="AL291" s="281"/>
      <c r="AM291" s="281"/>
      <c r="AN291" s="281"/>
      <c r="AO291" s="281"/>
      <c r="AP291" s="281"/>
      <c r="AQ291" s="281"/>
      <c r="AR291" s="281"/>
      <c r="AS291" s="280"/>
      <c r="AT291" s="280"/>
      <c r="AU291" s="285"/>
      <c r="AV291" s="285"/>
      <c r="AW291" s="285"/>
      <c r="AX291" s="285"/>
      <c r="AY291" s="285"/>
      <c r="AZ291" s="285"/>
      <c r="BA291" s="285"/>
      <c r="BB291" s="274"/>
    </row>
    <row r="292" spans="2:54">
      <c r="B292" s="273" t="s">
        <v>2010</v>
      </c>
      <c r="C292" s="274" t="s">
        <v>2502</v>
      </c>
      <c r="D292" s="275"/>
      <c r="E292" s="276"/>
      <c r="F292" s="277"/>
      <c r="G292" s="277"/>
      <c r="H292" s="278"/>
      <c r="I292" s="279"/>
      <c r="J292" s="279"/>
      <c r="K292" s="279"/>
      <c r="L292" s="284" t="s">
        <v>2447</v>
      </c>
      <c r="M292" s="283" t="s">
        <v>539</v>
      </c>
      <c r="N292" s="280" t="s">
        <v>2448</v>
      </c>
      <c r="O292" s="280" t="s">
        <v>262</v>
      </c>
      <c r="P292" s="280"/>
      <c r="Q292" s="280"/>
      <c r="R292" s="282"/>
      <c r="S292" s="281"/>
      <c r="T292" s="287"/>
      <c r="U292" s="281"/>
      <c r="V292" s="281"/>
      <c r="W292" s="281"/>
      <c r="X292" s="281"/>
      <c r="Y292" s="281"/>
      <c r="Z292" s="281"/>
      <c r="AA292" s="281"/>
      <c r="AB292" s="281"/>
      <c r="AC292" s="281"/>
      <c r="AD292" s="281"/>
      <c r="AE292" s="281"/>
      <c r="AF292" s="281"/>
      <c r="AG292" s="281"/>
      <c r="AH292" s="281"/>
      <c r="AI292" s="281"/>
      <c r="AJ292" s="281"/>
      <c r="AK292" s="281"/>
      <c r="AL292" s="281"/>
      <c r="AM292" s="281"/>
      <c r="AN292" s="281"/>
      <c r="AO292" s="281"/>
      <c r="AP292" s="281"/>
      <c r="AQ292" s="281"/>
      <c r="AR292" s="281"/>
      <c r="AS292" s="280"/>
      <c r="AT292" s="280"/>
      <c r="AU292" s="284" t="s">
        <v>267</v>
      </c>
      <c r="AV292" s="285" t="s">
        <v>45</v>
      </c>
      <c r="AW292" s="285"/>
      <c r="AX292" s="285"/>
      <c r="AY292" s="285"/>
      <c r="AZ292" s="285"/>
      <c r="BA292" s="285"/>
      <c r="BB292" s="274"/>
    </row>
    <row r="293" spans="2:54">
      <c r="B293" s="273" t="s">
        <v>2009</v>
      </c>
      <c r="C293" s="274" t="s">
        <v>1324</v>
      </c>
      <c r="D293" s="275"/>
      <c r="E293" s="276"/>
      <c r="F293" s="277"/>
      <c r="G293" s="277"/>
      <c r="H293" s="278"/>
      <c r="I293" s="279"/>
      <c r="J293" s="279"/>
      <c r="K293" s="279"/>
      <c r="L293" s="280"/>
      <c r="M293" s="280"/>
      <c r="N293" s="280"/>
      <c r="O293" s="280"/>
      <c r="P293" s="280"/>
      <c r="Q293" s="280"/>
      <c r="R293" s="282"/>
      <c r="S293" s="281"/>
      <c r="T293" s="287"/>
      <c r="U293" s="281"/>
      <c r="V293" s="281"/>
      <c r="W293" s="281"/>
      <c r="X293" s="281"/>
      <c r="Y293" s="281"/>
      <c r="Z293" s="281"/>
      <c r="AA293" s="281"/>
      <c r="AB293" s="281"/>
      <c r="AC293" s="281"/>
      <c r="AD293" s="281"/>
      <c r="AE293" s="281"/>
      <c r="AF293" s="281"/>
      <c r="AG293" s="281"/>
      <c r="AH293" s="281"/>
      <c r="AI293" s="281"/>
      <c r="AJ293" s="281"/>
      <c r="AK293" s="281"/>
      <c r="AL293" s="281"/>
      <c r="AM293" s="281"/>
      <c r="AN293" s="281"/>
      <c r="AO293" s="281"/>
      <c r="AP293" s="281"/>
      <c r="AQ293" s="281"/>
      <c r="AR293" s="281"/>
      <c r="AS293" s="280"/>
      <c r="AT293" s="280"/>
      <c r="AU293" s="285"/>
      <c r="AV293" s="285"/>
      <c r="AW293" s="285"/>
      <c r="AX293" s="285"/>
      <c r="AY293" s="285"/>
      <c r="AZ293" s="285"/>
      <c r="BA293" s="285"/>
      <c r="BB293" s="274"/>
    </row>
    <row r="294" spans="2:54">
      <c r="B294" s="273" t="s">
        <v>2012</v>
      </c>
      <c r="C294" s="274" t="s">
        <v>2502</v>
      </c>
      <c r="D294" s="275"/>
      <c r="E294" s="276"/>
      <c r="F294" s="277"/>
      <c r="G294" s="277"/>
      <c r="H294" s="278"/>
      <c r="I294" s="279"/>
      <c r="J294" s="279"/>
      <c r="K294" s="279"/>
      <c r="L294" s="284" t="s">
        <v>2447</v>
      </c>
      <c r="M294" s="283" t="s">
        <v>539</v>
      </c>
      <c r="N294" s="280" t="s">
        <v>2448</v>
      </c>
      <c r="O294" s="280" t="s">
        <v>262</v>
      </c>
      <c r="P294" s="280"/>
      <c r="Q294" s="280"/>
      <c r="R294" s="282"/>
      <c r="S294" s="281"/>
      <c r="T294" s="287"/>
      <c r="U294" s="281"/>
      <c r="V294" s="281"/>
      <c r="W294" s="281"/>
      <c r="X294" s="281"/>
      <c r="Y294" s="281"/>
      <c r="Z294" s="281"/>
      <c r="AA294" s="281"/>
      <c r="AB294" s="281"/>
      <c r="AC294" s="281"/>
      <c r="AD294" s="281"/>
      <c r="AE294" s="281"/>
      <c r="AF294" s="281"/>
      <c r="AG294" s="281"/>
      <c r="AH294" s="281"/>
      <c r="AI294" s="281"/>
      <c r="AJ294" s="281"/>
      <c r="AK294" s="281"/>
      <c r="AL294" s="281"/>
      <c r="AM294" s="281"/>
      <c r="AN294" s="281"/>
      <c r="AO294" s="281"/>
      <c r="AP294" s="281"/>
      <c r="AQ294" s="281"/>
      <c r="AR294" s="281"/>
      <c r="AS294" s="280"/>
      <c r="AT294" s="280"/>
      <c r="AU294" s="284" t="s">
        <v>267</v>
      </c>
      <c r="AV294" s="285" t="s">
        <v>45</v>
      </c>
      <c r="AW294" s="285"/>
      <c r="AX294" s="285"/>
      <c r="AY294" s="285"/>
      <c r="AZ294" s="285"/>
      <c r="BA294" s="285"/>
      <c r="BB294" s="274"/>
    </row>
    <row r="295" spans="2:54">
      <c r="B295" s="273" t="s">
        <v>2011</v>
      </c>
      <c r="C295" s="274" t="s">
        <v>1324</v>
      </c>
      <c r="D295" s="275"/>
      <c r="E295" s="276"/>
      <c r="F295" s="277"/>
      <c r="G295" s="277"/>
      <c r="H295" s="278"/>
      <c r="I295" s="279"/>
      <c r="J295" s="279"/>
      <c r="K295" s="279"/>
      <c r="L295" s="280"/>
      <c r="M295" s="280"/>
      <c r="N295" s="280"/>
      <c r="O295" s="280"/>
      <c r="P295" s="280"/>
      <c r="Q295" s="280"/>
      <c r="R295" s="282"/>
      <c r="S295" s="281"/>
      <c r="T295" s="287"/>
      <c r="U295" s="281"/>
      <c r="V295" s="281"/>
      <c r="W295" s="281"/>
      <c r="X295" s="281"/>
      <c r="Y295" s="281"/>
      <c r="Z295" s="281"/>
      <c r="AA295" s="281"/>
      <c r="AB295" s="281"/>
      <c r="AC295" s="281"/>
      <c r="AD295" s="281"/>
      <c r="AE295" s="281"/>
      <c r="AF295" s="281"/>
      <c r="AG295" s="281"/>
      <c r="AH295" s="281"/>
      <c r="AI295" s="281"/>
      <c r="AJ295" s="281"/>
      <c r="AK295" s="281"/>
      <c r="AL295" s="281"/>
      <c r="AM295" s="281"/>
      <c r="AN295" s="281"/>
      <c r="AO295" s="281"/>
      <c r="AP295" s="281"/>
      <c r="AQ295" s="281"/>
      <c r="AR295" s="281"/>
      <c r="AS295" s="280"/>
      <c r="AT295" s="280"/>
      <c r="AU295" s="285"/>
      <c r="AV295" s="285"/>
      <c r="AW295" s="285"/>
      <c r="AX295" s="285"/>
      <c r="AY295" s="285"/>
      <c r="AZ295" s="285"/>
      <c r="BA295" s="285"/>
      <c r="BB295" s="274"/>
    </row>
    <row r="296" spans="2:54">
      <c r="B296" s="273" t="s">
        <v>2014</v>
      </c>
      <c r="C296" s="274" t="s">
        <v>2502</v>
      </c>
      <c r="D296" s="275"/>
      <c r="E296" s="276"/>
      <c r="F296" s="277"/>
      <c r="G296" s="277"/>
      <c r="H296" s="278"/>
      <c r="I296" s="279"/>
      <c r="J296" s="279"/>
      <c r="K296" s="279"/>
      <c r="L296" s="284" t="s">
        <v>2447</v>
      </c>
      <c r="M296" s="283" t="s">
        <v>539</v>
      </c>
      <c r="N296" s="280" t="s">
        <v>2448</v>
      </c>
      <c r="O296" s="280" t="s">
        <v>262</v>
      </c>
      <c r="P296" s="280"/>
      <c r="Q296" s="280"/>
      <c r="R296" s="282"/>
      <c r="S296" s="281"/>
      <c r="T296" s="287"/>
      <c r="U296" s="281"/>
      <c r="V296" s="281"/>
      <c r="W296" s="281"/>
      <c r="X296" s="281"/>
      <c r="Y296" s="281"/>
      <c r="Z296" s="281"/>
      <c r="AA296" s="281"/>
      <c r="AB296" s="281"/>
      <c r="AC296" s="281"/>
      <c r="AD296" s="281"/>
      <c r="AE296" s="281"/>
      <c r="AF296" s="281"/>
      <c r="AG296" s="281"/>
      <c r="AH296" s="281"/>
      <c r="AI296" s="281"/>
      <c r="AJ296" s="281"/>
      <c r="AK296" s="281"/>
      <c r="AL296" s="281"/>
      <c r="AM296" s="281"/>
      <c r="AN296" s="281"/>
      <c r="AO296" s="281"/>
      <c r="AP296" s="281"/>
      <c r="AQ296" s="281"/>
      <c r="AR296" s="281"/>
      <c r="AS296" s="280"/>
      <c r="AT296" s="280"/>
      <c r="AU296" s="284" t="s">
        <v>267</v>
      </c>
      <c r="AV296" s="285" t="s">
        <v>45</v>
      </c>
      <c r="AW296" s="285"/>
      <c r="AX296" s="285"/>
      <c r="AY296" s="285"/>
      <c r="AZ296" s="285"/>
      <c r="BA296" s="285"/>
      <c r="BB296" s="274"/>
    </row>
    <row r="297" spans="2:54">
      <c r="B297" s="273" t="s">
        <v>2013</v>
      </c>
      <c r="C297" s="274" t="s">
        <v>1324</v>
      </c>
      <c r="D297" s="275"/>
      <c r="E297" s="276"/>
      <c r="F297" s="277"/>
      <c r="G297" s="277"/>
      <c r="H297" s="278"/>
      <c r="I297" s="279"/>
      <c r="J297" s="279"/>
      <c r="K297" s="279"/>
      <c r="L297" s="280"/>
      <c r="M297" s="280"/>
      <c r="N297" s="280"/>
      <c r="O297" s="280"/>
      <c r="P297" s="280"/>
      <c r="Q297" s="280"/>
      <c r="R297" s="282"/>
      <c r="S297" s="281"/>
      <c r="T297" s="287"/>
      <c r="U297" s="281"/>
      <c r="V297" s="281"/>
      <c r="W297" s="281"/>
      <c r="X297" s="281"/>
      <c r="Y297" s="281"/>
      <c r="Z297" s="281"/>
      <c r="AA297" s="281"/>
      <c r="AB297" s="281"/>
      <c r="AC297" s="281"/>
      <c r="AD297" s="281"/>
      <c r="AE297" s="281"/>
      <c r="AF297" s="281"/>
      <c r="AG297" s="281"/>
      <c r="AH297" s="281"/>
      <c r="AI297" s="281"/>
      <c r="AJ297" s="281"/>
      <c r="AK297" s="281"/>
      <c r="AL297" s="281"/>
      <c r="AM297" s="281"/>
      <c r="AN297" s="281"/>
      <c r="AO297" s="281"/>
      <c r="AP297" s="281"/>
      <c r="AQ297" s="281"/>
      <c r="AR297" s="281"/>
      <c r="AS297" s="280"/>
      <c r="AT297" s="280"/>
      <c r="AU297" s="285"/>
      <c r="AV297" s="285"/>
      <c r="AW297" s="285"/>
      <c r="AX297" s="285"/>
      <c r="AY297" s="285"/>
      <c r="AZ297" s="285"/>
      <c r="BA297" s="285"/>
      <c r="BB297" s="274"/>
    </row>
    <row r="298" spans="2:54">
      <c r="B298" s="273" t="s">
        <v>2019</v>
      </c>
      <c r="C298" s="274" t="s">
        <v>2502</v>
      </c>
      <c r="D298" s="275"/>
      <c r="E298" s="276"/>
      <c r="F298" s="277"/>
      <c r="G298" s="277"/>
      <c r="H298" s="278"/>
      <c r="I298" s="279"/>
      <c r="J298" s="279"/>
      <c r="K298" s="279"/>
      <c r="L298" s="284" t="s">
        <v>2447</v>
      </c>
      <c r="M298" s="283" t="s">
        <v>539</v>
      </c>
      <c r="N298" s="280" t="s">
        <v>2448</v>
      </c>
      <c r="O298" s="280" t="s">
        <v>262</v>
      </c>
      <c r="P298" s="280"/>
      <c r="Q298" s="280"/>
      <c r="R298" s="282"/>
      <c r="S298" s="281"/>
      <c r="T298" s="287"/>
      <c r="U298" s="281"/>
      <c r="V298" s="281"/>
      <c r="W298" s="281"/>
      <c r="X298" s="281"/>
      <c r="Y298" s="281"/>
      <c r="Z298" s="281"/>
      <c r="AA298" s="281"/>
      <c r="AB298" s="281"/>
      <c r="AC298" s="281"/>
      <c r="AD298" s="281"/>
      <c r="AE298" s="281"/>
      <c r="AF298" s="281"/>
      <c r="AG298" s="281"/>
      <c r="AH298" s="281"/>
      <c r="AI298" s="281"/>
      <c r="AJ298" s="281"/>
      <c r="AK298" s="281"/>
      <c r="AL298" s="281"/>
      <c r="AM298" s="281"/>
      <c r="AN298" s="281"/>
      <c r="AO298" s="281"/>
      <c r="AP298" s="281"/>
      <c r="AQ298" s="281"/>
      <c r="AR298" s="281"/>
      <c r="AS298" s="280"/>
      <c r="AT298" s="280"/>
      <c r="AU298" s="284" t="s">
        <v>267</v>
      </c>
      <c r="AV298" s="285" t="s">
        <v>45</v>
      </c>
      <c r="AW298" s="285"/>
      <c r="AX298" s="285"/>
      <c r="AY298" s="285"/>
      <c r="AZ298" s="285"/>
      <c r="BA298" s="285"/>
      <c r="BB298" s="274"/>
    </row>
    <row r="299" spans="2:54">
      <c r="B299" s="273" t="s">
        <v>2015</v>
      </c>
      <c r="C299" s="274" t="s">
        <v>1324</v>
      </c>
      <c r="D299" s="275"/>
      <c r="E299" s="276"/>
      <c r="F299" s="277"/>
      <c r="G299" s="277"/>
      <c r="H299" s="278"/>
      <c r="I299" s="279"/>
      <c r="J299" s="279"/>
      <c r="K299" s="279"/>
      <c r="L299" s="280"/>
      <c r="M299" s="280"/>
      <c r="N299" s="280"/>
      <c r="O299" s="280"/>
      <c r="P299" s="280"/>
      <c r="Q299" s="280"/>
      <c r="R299" s="282"/>
      <c r="S299" s="281"/>
      <c r="T299" s="287"/>
      <c r="U299" s="281"/>
      <c r="V299" s="281"/>
      <c r="W299" s="281"/>
      <c r="X299" s="281"/>
      <c r="Y299" s="281"/>
      <c r="Z299" s="281"/>
      <c r="AA299" s="281"/>
      <c r="AB299" s="281"/>
      <c r="AC299" s="281"/>
      <c r="AD299" s="281"/>
      <c r="AE299" s="281"/>
      <c r="AF299" s="281"/>
      <c r="AG299" s="281"/>
      <c r="AH299" s="281"/>
      <c r="AI299" s="281"/>
      <c r="AJ299" s="281"/>
      <c r="AK299" s="281"/>
      <c r="AL299" s="281"/>
      <c r="AM299" s="281"/>
      <c r="AN299" s="281"/>
      <c r="AO299" s="281"/>
      <c r="AP299" s="281"/>
      <c r="AQ299" s="281"/>
      <c r="AR299" s="281"/>
      <c r="AS299" s="280"/>
      <c r="AT299" s="280"/>
      <c r="AU299" s="285"/>
      <c r="AV299" s="285"/>
      <c r="AW299" s="285"/>
      <c r="AX299" s="285"/>
      <c r="AY299" s="285"/>
      <c r="AZ299" s="285"/>
      <c r="BA299" s="285"/>
      <c r="BB299" s="274"/>
    </row>
    <row r="300" spans="2:54">
      <c r="B300" s="273" t="s">
        <v>2020</v>
      </c>
      <c r="C300" s="274" t="s">
        <v>2502</v>
      </c>
      <c r="D300" s="275"/>
      <c r="E300" s="276"/>
      <c r="F300" s="277"/>
      <c r="G300" s="277"/>
      <c r="H300" s="278"/>
      <c r="I300" s="279"/>
      <c r="J300" s="279"/>
      <c r="K300" s="279"/>
      <c r="L300" s="284" t="s">
        <v>2447</v>
      </c>
      <c r="M300" s="283" t="s">
        <v>539</v>
      </c>
      <c r="N300" s="280" t="s">
        <v>2448</v>
      </c>
      <c r="O300" s="280" t="s">
        <v>262</v>
      </c>
      <c r="P300" s="280"/>
      <c r="Q300" s="280"/>
      <c r="R300" s="282"/>
      <c r="S300" s="281"/>
      <c r="T300" s="287"/>
      <c r="U300" s="281"/>
      <c r="V300" s="281"/>
      <c r="W300" s="281"/>
      <c r="X300" s="281"/>
      <c r="Y300" s="281"/>
      <c r="Z300" s="281"/>
      <c r="AA300" s="281"/>
      <c r="AB300" s="281"/>
      <c r="AC300" s="281"/>
      <c r="AD300" s="281"/>
      <c r="AE300" s="281"/>
      <c r="AF300" s="281"/>
      <c r="AG300" s="281"/>
      <c r="AH300" s="281"/>
      <c r="AI300" s="281"/>
      <c r="AJ300" s="281"/>
      <c r="AK300" s="281"/>
      <c r="AL300" s="281"/>
      <c r="AM300" s="281"/>
      <c r="AN300" s="281"/>
      <c r="AO300" s="281"/>
      <c r="AP300" s="281"/>
      <c r="AQ300" s="281"/>
      <c r="AR300" s="281"/>
      <c r="AS300" s="280"/>
      <c r="AT300" s="280"/>
      <c r="AU300" s="284" t="s">
        <v>267</v>
      </c>
      <c r="AV300" s="285" t="s">
        <v>45</v>
      </c>
      <c r="AW300" s="285"/>
      <c r="AX300" s="285"/>
      <c r="AY300" s="285"/>
      <c r="AZ300" s="285"/>
      <c r="BA300" s="285"/>
      <c r="BB300" s="274"/>
    </row>
    <row r="301" spans="2:54">
      <c r="B301" s="273" t="s">
        <v>2016</v>
      </c>
      <c r="C301" s="274" t="s">
        <v>1324</v>
      </c>
      <c r="D301" s="275"/>
      <c r="E301" s="276"/>
      <c r="F301" s="277"/>
      <c r="G301" s="277"/>
      <c r="H301" s="278"/>
      <c r="I301" s="279"/>
      <c r="J301" s="279"/>
      <c r="K301" s="279"/>
      <c r="L301" s="280"/>
      <c r="M301" s="280"/>
      <c r="N301" s="280"/>
      <c r="O301" s="280"/>
      <c r="P301" s="280"/>
      <c r="Q301" s="280"/>
      <c r="R301" s="282"/>
      <c r="S301" s="281"/>
      <c r="T301" s="287"/>
      <c r="U301" s="281"/>
      <c r="V301" s="281"/>
      <c r="W301" s="281"/>
      <c r="X301" s="281"/>
      <c r="Y301" s="281"/>
      <c r="Z301" s="281"/>
      <c r="AA301" s="281"/>
      <c r="AB301" s="281"/>
      <c r="AC301" s="281"/>
      <c r="AD301" s="281"/>
      <c r="AE301" s="281"/>
      <c r="AF301" s="281"/>
      <c r="AG301" s="281"/>
      <c r="AH301" s="281"/>
      <c r="AI301" s="281"/>
      <c r="AJ301" s="281"/>
      <c r="AK301" s="281"/>
      <c r="AL301" s="281"/>
      <c r="AM301" s="281"/>
      <c r="AN301" s="281"/>
      <c r="AO301" s="281"/>
      <c r="AP301" s="281"/>
      <c r="AQ301" s="281"/>
      <c r="AR301" s="281"/>
      <c r="AS301" s="280"/>
      <c r="AT301" s="280"/>
      <c r="AU301" s="285"/>
      <c r="AV301" s="285"/>
      <c r="AW301" s="285"/>
      <c r="AX301" s="285"/>
      <c r="AY301" s="285"/>
      <c r="AZ301" s="285"/>
      <c r="BA301" s="285"/>
      <c r="BB301" s="274"/>
    </row>
    <row r="302" spans="2:54">
      <c r="B302" s="273" t="s">
        <v>2021</v>
      </c>
      <c r="C302" s="274" t="s">
        <v>2502</v>
      </c>
      <c r="D302" s="275"/>
      <c r="E302" s="276"/>
      <c r="F302" s="277"/>
      <c r="G302" s="277"/>
      <c r="H302" s="278"/>
      <c r="I302" s="279"/>
      <c r="J302" s="279"/>
      <c r="K302" s="279"/>
      <c r="L302" s="284" t="s">
        <v>2447</v>
      </c>
      <c r="M302" s="283" t="s">
        <v>539</v>
      </c>
      <c r="N302" s="280" t="s">
        <v>2448</v>
      </c>
      <c r="O302" s="280" t="s">
        <v>262</v>
      </c>
      <c r="P302" s="280"/>
      <c r="Q302" s="280"/>
      <c r="R302" s="282"/>
      <c r="S302" s="281"/>
      <c r="T302" s="287"/>
      <c r="U302" s="281"/>
      <c r="V302" s="281"/>
      <c r="W302" s="281"/>
      <c r="X302" s="281"/>
      <c r="Y302" s="281"/>
      <c r="Z302" s="281"/>
      <c r="AA302" s="281"/>
      <c r="AB302" s="281"/>
      <c r="AC302" s="281"/>
      <c r="AD302" s="281"/>
      <c r="AE302" s="281"/>
      <c r="AF302" s="281"/>
      <c r="AG302" s="281"/>
      <c r="AH302" s="281"/>
      <c r="AI302" s="281"/>
      <c r="AJ302" s="281"/>
      <c r="AK302" s="281"/>
      <c r="AL302" s="281"/>
      <c r="AM302" s="281"/>
      <c r="AN302" s="281"/>
      <c r="AO302" s="281"/>
      <c r="AP302" s="281"/>
      <c r="AQ302" s="281"/>
      <c r="AR302" s="281"/>
      <c r="AS302" s="280"/>
      <c r="AT302" s="280"/>
      <c r="AU302" s="284" t="s">
        <v>267</v>
      </c>
      <c r="AV302" s="285" t="s">
        <v>45</v>
      </c>
      <c r="AW302" s="285"/>
      <c r="AX302" s="285"/>
      <c r="AY302" s="285"/>
      <c r="AZ302" s="285"/>
      <c r="BA302" s="285"/>
      <c r="BB302" s="274"/>
    </row>
    <row r="303" spans="2:54">
      <c r="B303" s="273" t="s">
        <v>2017</v>
      </c>
      <c r="C303" s="274" t="s">
        <v>1324</v>
      </c>
      <c r="D303" s="275"/>
      <c r="E303" s="276"/>
      <c r="F303" s="277"/>
      <c r="G303" s="277"/>
      <c r="H303" s="278"/>
      <c r="I303" s="279"/>
      <c r="J303" s="279"/>
      <c r="K303" s="279"/>
      <c r="L303" s="280"/>
      <c r="M303" s="280"/>
      <c r="N303" s="280"/>
      <c r="O303" s="280"/>
      <c r="P303" s="280"/>
      <c r="Q303" s="280"/>
      <c r="R303" s="282"/>
      <c r="S303" s="281"/>
      <c r="T303" s="287"/>
      <c r="U303" s="281"/>
      <c r="V303" s="281"/>
      <c r="W303" s="281"/>
      <c r="X303" s="281"/>
      <c r="Y303" s="281"/>
      <c r="Z303" s="281"/>
      <c r="AA303" s="281"/>
      <c r="AB303" s="281"/>
      <c r="AC303" s="281"/>
      <c r="AD303" s="281"/>
      <c r="AE303" s="281"/>
      <c r="AF303" s="281"/>
      <c r="AG303" s="281"/>
      <c r="AH303" s="281"/>
      <c r="AI303" s="281"/>
      <c r="AJ303" s="281"/>
      <c r="AK303" s="281"/>
      <c r="AL303" s="281"/>
      <c r="AM303" s="281"/>
      <c r="AN303" s="281"/>
      <c r="AO303" s="281"/>
      <c r="AP303" s="281"/>
      <c r="AQ303" s="281"/>
      <c r="AR303" s="281"/>
      <c r="AS303" s="280"/>
      <c r="AT303" s="280"/>
      <c r="AU303" s="285"/>
      <c r="AV303" s="285"/>
      <c r="AW303" s="285"/>
      <c r="AX303" s="285"/>
      <c r="AY303" s="285"/>
      <c r="AZ303" s="285"/>
      <c r="BA303" s="285"/>
      <c r="BB303" s="274"/>
    </row>
    <row r="304" spans="2:54">
      <c r="B304" s="273" t="s">
        <v>2018</v>
      </c>
      <c r="C304" s="274" t="s">
        <v>1324</v>
      </c>
      <c r="D304" s="275"/>
      <c r="E304" s="276"/>
      <c r="F304" s="277"/>
      <c r="G304" s="277"/>
      <c r="H304" s="278"/>
      <c r="I304" s="279"/>
      <c r="J304" s="279"/>
      <c r="K304" s="279"/>
      <c r="L304" s="280"/>
      <c r="M304" s="280"/>
      <c r="N304" s="280"/>
      <c r="O304" s="280"/>
      <c r="P304" s="280"/>
      <c r="Q304" s="280"/>
      <c r="R304" s="282"/>
      <c r="S304" s="281"/>
      <c r="T304" s="287"/>
      <c r="U304" s="281"/>
      <c r="V304" s="281"/>
      <c r="W304" s="281"/>
      <c r="X304" s="281"/>
      <c r="Y304" s="281"/>
      <c r="Z304" s="281"/>
      <c r="AA304" s="281"/>
      <c r="AB304" s="281"/>
      <c r="AC304" s="281"/>
      <c r="AD304" s="281"/>
      <c r="AE304" s="281"/>
      <c r="AF304" s="281"/>
      <c r="AG304" s="281"/>
      <c r="AH304" s="281"/>
      <c r="AI304" s="281"/>
      <c r="AJ304" s="281"/>
      <c r="AK304" s="281"/>
      <c r="AL304" s="281"/>
      <c r="AM304" s="281"/>
      <c r="AN304" s="281"/>
      <c r="AO304" s="281"/>
      <c r="AP304" s="281"/>
      <c r="AQ304" s="281"/>
      <c r="AR304" s="281"/>
      <c r="AS304" s="280"/>
      <c r="AT304" s="280"/>
      <c r="AU304" s="285"/>
      <c r="AV304" s="285"/>
      <c r="AW304" s="285"/>
      <c r="AX304" s="285"/>
      <c r="AY304" s="285"/>
      <c r="AZ304" s="285"/>
      <c r="BA304" s="285"/>
      <c r="BB304" s="274"/>
    </row>
    <row r="305" spans="2:54">
      <c r="B305" s="273" t="s">
        <v>2022</v>
      </c>
      <c r="C305" s="274" t="s">
        <v>1324</v>
      </c>
      <c r="D305" s="275"/>
      <c r="E305" s="276"/>
      <c r="F305" s="277"/>
      <c r="G305" s="277"/>
      <c r="H305" s="278"/>
      <c r="I305" s="279"/>
      <c r="J305" s="279"/>
      <c r="K305" s="279"/>
      <c r="L305" s="280"/>
      <c r="M305" s="280"/>
      <c r="N305" s="280"/>
      <c r="O305" s="280"/>
      <c r="P305" s="280"/>
      <c r="Q305" s="280"/>
      <c r="R305" s="282"/>
      <c r="S305" s="281"/>
      <c r="T305" s="287"/>
      <c r="U305" s="281"/>
      <c r="V305" s="281"/>
      <c r="W305" s="281"/>
      <c r="X305" s="281"/>
      <c r="Y305" s="281"/>
      <c r="Z305" s="281"/>
      <c r="AA305" s="281"/>
      <c r="AB305" s="281"/>
      <c r="AC305" s="281"/>
      <c r="AD305" s="281"/>
      <c r="AE305" s="281"/>
      <c r="AF305" s="281"/>
      <c r="AG305" s="281"/>
      <c r="AH305" s="281"/>
      <c r="AI305" s="281"/>
      <c r="AJ305" s="281"/>
      <c r="AK305" s="281"/>
      <c r="AL305" s="281"/>
      <c r="AM305" s="281"/>
      <c r="AN305" s="281"/>
      <c r="AO305" s="281"/>
      <c r="AP305" s="281"/>
      <c r="AQ305" s="281"/>
      <c r="AR305" s="281"/>
      <c r="AS305" s="280"/>
      <c r="AT305" s="280"/>
      <c r="AU305" s="285"/>
      <c r="AV305" s="285"/>
      <c r="AW305" s="285"/>
      <c r="AX305" s="285"/>
      <c r="AY305" s="285"/>
      <c r="AZ305" s="285"/>
      <c r="BA305" s="285"/>
      <c r="BB305" s="274"/>
    </row>
    <row r="306" spans="2:54">
      <c r="B306" s="273" t="s">
        <v>2023</v>
      </c>
      <c r="C306" s="274" t="s">
        <v>1324</v>
      </c>
      <c r="D306" s="275"/>
      <c r="E306" s="276"/>
      <c r="F306" s="277"/>
      <c r="G306" s="277"/>
      <c r="H306" s="278"/>
      <c r="I306" s="279"/>
      <c r="J306" s="279"/>
      <c r="K306" s="279"/>
      <c r="L306" s="280"/>
      <c r="M306" s="280"/>
      <c r="N306" s="280"/>
      <c r="O306" s="280"/>
      <c r="P306" s="280"/>
      <c r="Q306" s="280"/>
      <c r="R306" s="282"/>
      <c r="S306" s="281"/>
      <c r="T306" s="287"/>
      <c r="U306" s="281"/>
      <c r="V306" s="281"/>
      <c r="W306" s="281"/>
      <c r="X306" s="281"/>
      <c r="Y306" s="281"/>
      <c r="Z306" s="281"/>
      <c r="AA306" s="281"/>
      <c r="AB306" s="281"/>
      <c r="AC306" s="281"/>
      <c r="AD306" s="281"/>
      <c r="AE306" s="281"/>
      <c r="AF306" s="281"/>
      <c r="AG306" s="281"/>
      <c r="AH306" s="281"/>
      <c r="AI306" s="281"/>
      <c r="AJ306" s="281"/>
      <c r="AK306" s="281"/>
      <c r="AL306" s="281"/>
      <c r="AM306" s="281"/>
      <c r="AN306" s="281"/>
      <c r="AO306" s="281"/>
      <c r="AP306" s="281"/>
      <c r="AQ306" s="281"/>
      <c r="AR306" s="281"/>
      <c r="AS306" s="280"/>
      <c r="AT306" s="280"/>
      <c r="AU306" s="285"/>
      <c r="AV306" s="285"/>
      <c r="AW306" s="285"/>
      <c r="AX306" s="285"/>
      <c r="AY306" s="285"/>
      <c r="AZ306" s="285"/>
      <c r="BA306" s="285"/>
      <c r="BB306" s="274"/>
    </row>
    <row r="307" spans="2:54">
      <c r="B307" s="273" t="s">
        <v>2024</v>
      </c>
      <c r="C307" s="274" t="s">
        <v>1324</v>
      </c>
      <c r="D307" s="275"/>
      <c r="E307" s="276"/>
      <c r="F307" s="277"/>
      <c r="G307" s="277"/>
      <c r="H307" s="278"/>
      <c r="I307" s="279"/>
      <c r="J307" s="279"/>
      <c r="K307" s="279"/>
      <c r="L307" s="280"/>
      <c r="M307" s="280"/>
      <c r="N307" s="280"/>
      <c r="O307" s="280"/>
      <c r="P307" s="280"/>
      <c r="Q307" s="280"/>
      <c r="R307" s="282"/>
      <c r="S307" s="281"/>
      <c r="T307" s="287"/>
      <c r="U307" s="281"/>
      <c r="V307" s="281"/>
      <c r="W307" s="281"/>
      <c r="X307" s="281"/>
      <c r="Y307" s="281"/>
      <c r="Z307" s="281"/>
      <c r="AA307" s="281"/>
      <c r="AB307" s="281"/>
      <c r="AC307" s="281"/>
      <c r="AD307" s="281"/>
      <c r="AE307" s="281"/>
      <c r="AF307" s="281"/>
      <c r="AG307" s="281"/>
      <c r="AH307" s="281"/>
      <c r="AI307" s="281"/>
      <c r="AJ307" s="281"/>
      <c r="AK307" s="281"/>
      <c r="AL307" s="281"/>
      <c r="AM307" s="281"/>
      <c r="AN307" s="281"/>
      <c r="AO307" s="281"/>
      <c r="AP307" s="281"/>
      <c r="AQ307" s="281"/>
      <c r="AR307" s="281"/>
      <c r="AS307" s="280"/>
      <c r="AT307" s="280"/>
      <c r="AU307" s="285"/>
      <c r="AV307" s="285"/>
      <c r="AW307" s="285"/>
      <c r="AX307" s="285"/>
      <c r="AY307" s="285"/>
      <c r="AZ307" s="285"/>
      <c r="BA307" s="285"/>
      <c r="BB307" s="274"/>
    </row>
    <row r="308" spans="2:54">
      <c r="B308" s="273" t="s">
        <v>2025</v>
      </c>
      <c r="C308" s="274" t="s">
        <v>1324</v>
      </c>
      <c r="D308" s="275"/>
      <c r="E308" s="276"/>
      <c r="F308" s="277"/>
      <c r="G308" s="277"/>
      <c r="H308" s="278"/>
      <c r="I308" s="279"/>
      <c r="J308" s="279"/>
      <c r="K308" s="279"/>
      <c r="L308" s="280"/>
      <c r="M308" s="280"/>
      <c r="N308" s="280"/>
      <c r="O308" s="280"/>
      <c r="P308" s="280"/>
      <c r="Q308" s="280"/>
      <c r="R308" s="282"/>
      <c r="S308" s="281"/>
      <c r="T308" s="287"/>
      <c r="U308" s="281"/>
      <c r="V308" s="281"/>
      <c r="W308" s="281"/>
      <c r="X308" s="281"/>
      <c r="Y308" s="281"/>
      <c r="Z308" s="281"/>
      <c r="AA308" s="281"/>
      <c r="AB308" s="281"/>
      <c r="AC308" s="281"/>
      <c r="AD308" s="281"/>
      <c r="AE308" s="281"/>
      <c r="AF308" s="281"/>
      <c r="AG308" s="281"/>
      <c r="AH308" s="281"/>
      <c r="AI308" s="281"/>
      <c r="AJ308" s="281"/>
      <c r="AK308" s="281"/>
      <c r="AL308" s="281"/>
      <c r="AM308" s="281"/>
      <c r="AN308" s="281"/>
      <c r="AO308" s="281"/>
      <c r="AP308" s="281"/>
      <c r="AQ308" s="281"/>
      <c r="AR308" s="281"/>
      <c r="AS308" s="280"/>
      <c r="AT308" s="280"/>
      <c r="AU308" s="285"/>
      <c r="AV308" s="285"/>
      <c r="AW308" s="285"/>
      <c r="AX308" s="285"/>
      <c r="AY308" s="285"/>
      <c r="AZ308" s="285"/>
      <c r="BA308" s="285"/>
      <c r="BB308" s="274"/>
    </row>
    <row r="309" spans="2:54">
      <c r="B309" s="273" t="s">
        <v>2026</v>
      </c>
      <c r="C309" s="274" t="s">
        <v>1324</v>
      </c>
      <c r="D309" s="275"/>
      <c r="E309" s="276"/>
      <c r="F309" s="277"/>
      <c r="G309" s="277"/>
      <c r="H309" s="278"/>
      <c r="I309" s="279"/>
      <c r="J309" s="279"/>
      <c r="K309" s="279"/>
      <c r="L309" s="280"/>
      <c r="M309" s="280"/>
      <c r="N309" s="280"/>
      <c r="O309" s="280"/>
      <c r="P309" s="280"/>
      <c r="Q309" s="280"/>
      <c r="R309" s="282"/>
      <c r="S309" s="281"/>
      <c r="T309" s="287"/>
      <c r="U309" s="281"/>
      <c r="V309" s="281"/>
      <c r="W309" s="281"/>
      <c r="X309" s="281"/>
      <c r="Y309" s="281"/>
      <c r="Z309" s="281"/>
      <c r="AA309" s="281"/>
      <c r="AB309" s="281"/>
      <c r="AC309" s="281"/>
      <c r="AD309" s="281"/>
      <c r="AE309" s="281"/>
      <c r="AF309" s="281"/>
      <c r="AG309" s="281"/>
      <c r="AH309" s="281"/>
      <c r="AI309" s="281"/>
      <c r="AJ309" s="281"/>
      <c r="AK309" s="281"/>
      <c r="AL309" s="281"/>
      <c r="AM309" s="281"/>
      <c r="AN309" s="281"/>
      <c r="AO309" s="281"/>
      <c r="AP309" s="281"/>
      <c r="AQ309" s="281"/>
      <c r="AR309" s="281"/>
      <c r="AS309" s="280"/>
      <c r="AT309" s="280"/>
      <c r="AU309" s="285"/>
      <c r="AV309" s="285"/>
      <c r="AW309" s="285"/>
      <c r="AX309" s="285"/>
      <c r="AY309" s="285"/>
      <c r="AZ309" s="285"/>
      <c r="BA309" s="285"/>
      <c r="BB309" s="274"/>
    </row>
    <row r="310" spans="2:54">
      <c r="B310" s="273" t="s">
        <v>2040</v>
      </c>
      <c r="C310" s="274" t="s">
        <v>2502</v>
      </c>
      <c r="D310" s="275"/>
      <c r="E310" s="276"/>
      <c r="F310" s="277"/>
      <c r="G310" s="277"/>
      <c r="H310" s="278"/>
      <c r="I310" s="279"/>
      <c r="J310" s="279"/>
      <c r="K310" s="279"/>
      <c r="L310" s="284" t="s">
        <v>2447</v>
      </c>
      <c r="M310" s="283" t="s">
        <v>539</v>
      </c>
      <c r="N310" s="280" t="s">
        <v>2448</v>
      </c>
      <c r="O310" s="280" t="s">
        <v>262</v>
      </c>
      <c r="P310" s="280"/>
      <c r="Q310" s="280"/>
      <c r="R310" s="282"/>
      <c r="S310" s="281"/>
      <c r="T310" s="287"/>
      <c r="U310" s="281"/>
      <c r="V310" s="281"/>
      <c r="W310" s="281"/>
      <c r="X310" s="281"/>
      <c r="Y310" s="281"/>
      <c r="Z310" s="281"/>
      <c r="AA310" s="281"/>
      <c r="AB310" s="281"/>
      <c r="AC310" s="281"/>
      <c r="AD310" s="281"/>
      <c r="AE310" s="281"/>
      <c r="AF310" s="281"/>
      <c r="AG310" s="281"/>
      <c r="AH310" s="281"/>
      <c r="AI310" s="281"/>
      <c r="AJ310" s="281"/>
      <c r="AK310" s="281"/>
      <c r="AL310" s="281"/>
      <c r="AM310" s="281"/>
      <c r="AN310" s="281"/>
      <c r="AO310" s="281"/>
      <c r="AP310" s="281"/>
      <c r="AQ310" s="281"/>
      <c r="AR310" s="281"/>
      <c r="AS310" s="280"/>
      <c r="AT310" s="280"/>
      <c r="AU310" s="284" t="s">
        <v>267</v>
      </c>
      <c r="AV310" s="285" t="s">
        <v>45</v>
      </c>
      <c r="AW310" s="285"/>
      <c r="AX310" s="285"/>
      <c r="AY310" s="285"/>
      <c r="AZ310" s="285"/>
      <c r="BA310" s="285"/>
      <c r="BB310" s="274"/>
    </row>
    <row r="311" spans="2:54">
      <c r="B311" s="273" t="s">
        <v>2027</v>
      </c>
      <c r="C311" s="274" t="s">
        <v>1324</v>
      </c>
      <c r="D311" s="275"/>
      <c r="E311" s="276"/>
      <c r="F311" s="277"/>
      <c r="G311" s="277"/>
      <c r="H311" s="278"/>
      <c r="I311" s="279"/>
      <c r="J311" s="279"/>
      <c r="K311" s="279"/>
      <c r="L311" s="280"/>
      <c r="M311" s="280"/>
      <c r="N311" s="280"/>
      <c r="O311" s="280"/>
      <c r="P311" s="280"/>
      <c r="Q311" s="280"/>
      <c r="R311" s="282"/>
      <c r="S311" s="281"/>
      <c r="T311" s="287"/>
      <c r="U311" s="281"/>
      <c r="V311" s="281"/>
      <c r="W311" s="281"/>
      <c r="X311" s="281"/>
      <c r="Y311" s="281"/>
      <c r="Z311" s="281"/>
      <c r="AA311" s="281"/>
      <c r="AB311" s="281"/>
      <c r="AC311" s="281"/>
      <c r="AD311" s="281"/>
      <c r="AE311" s="281"/>
      <c r="AF311" s="281"/>
      <c r="AG311" s="281"/>
      <c r="AH311" s="281"/>
      <c r="AI311" s="281"/>
      <c r="AJ311" s="281"/>
      <c r="AK311" s="281"/>
      <c r="AL311" s="281"/>
      <c r="AM311" s="281"/>
      <c r="AN311" s="281"/>
      <c r="AO311" s="281"/>
      <c r="AP311" s="281"/>
      <c r="AQ311" s="281"/>
      <c r="AR311" s="281"/>
      <c r="AS311" s="280"/>
      <c r="AT311" s="280"/>
      <c r="AU311" s="285"/>
      <c r="AV311" s="285"/>
      <c r="AW311" s="285"/>
      <c r="AX311" s="285"/>
      <c r="AY311" s="285"/>
      <c r="AZ311" s="285"/>
      <c r="BA311" s="285"/>
      <c r="BB311" s="274"/>
    </row>
    <row r="312" spans="2:54">
      <c r="B312" s="273" t="s">
        <v>2041</v>
      </c>
      <c r="C312" s="274" t="s">
        <v>2502</v>
      </c>
      <c r="D312" s="275"/>
      <c r="E312" s="276"/>
      <c r="F312" s="277"/>
      <c r="G312" s="277"/>
      <c r="H312" s="278"/>
      <c r="I312" s="279"/>
      <c r="J312" s="279"/>
      <c r="K312" s="279"/>
      <c r="L312" s="284" t="s">
        <v>2447</v>
      </c>
      <c r="M312" s="283" t="s">
        <v>539</v>
      </c>
      <c r="N312" s="280" t="s">
        <v>2448</v>
      </c>
      <c r="O312" s="280" t="s">
        <v>262</v>
      </c>
      <c r="P312" s="280"/>
      <c r="Q312" s="280"/>
      <c r="R312" s="282"/>
      <c r="S312" s="281"/>
      <c r="T312" s="287"/>
      <c r="U312" s="281"/>
      <c r="V312" s="281"/>
      <c r="W312" s="281"/>
      <c r="X312" s="281"/>
      <c r="Y312" s="281"/>
      <c r="Z312" s="281"/>
      <c r="AA312" s="281"/>
      <c r="AB312" s="281"/>
      <c r="AC312" s="281"/>
      <c r="AD312" s="281"/>
      <c r="AE312" s="281"/>
      <c r="AF312" s="281"/>
      <c r="AG312" s="281"/>
      <c r="AH312" s="281"/>
      <c r="AI312" s="281"/>
      <c r="AJ312" s="281"/>
      <c r="AK312" s="281"/>
      <c r="AL312" s="281"/>
      <c r="AM312" s="281"/>
      <c r="AN312" s="281"/>
      <c r="AO312" s="281"/>
      <c r="AP312" s="281"/>
      <c r="AQ312" s="281"/>
      <c r="AR312" s="281"/>
      <c r="AS312" s="280"/>
      <c r="AT312" s="280"/>
      <c r="AU312" s="284" t="s">
        <v>267</v>
      </c>
      <c r="AV312" s="285" t="s">
        <v>45</v>
      </c>
      <c r="AW312" s="285"/>
      <c r="AX312" s="285"/>
      <c r="AY312" s="285"/>
      <c r="AZ312" s="285"/>
      <c r="BA312" s="285"/>
      <c r="BB312" s="274"/>
    </row>
    <row r="313" spans="2:54">
      <c r="B313" s="273" t="s">
        <v>2028</v>
      </c>
      <c r="C313" s="274" t="s">
        <v>1324</v>
      </c>
      <c r="D313" s="275"/>
      <c r="E313" s="276"/>
      <c r="F313" s="277"/>
      <c r="G313" s="277"/>
      <c r="H313" s="278"/>
      <c r="I313" s="279"/>
      <c r="J313" s="279"/>
      <c r="K313" s="279"/>
      <c r="L313" s="280"/>
      <c r="M313" s="280"/>
      <c r="N313" s="280"/>
      <c r="O313" s="280"/>
      <c r="P313" s="280"/>
      <c r="Q313" s="280"/>
      <c r="R313" s="282"/>
      <c r="S313" s="281"/>
      <c r="T313" s="287"/>
      <c r="U313" s="281"/>
      <c r="V313" s="281"/>
      <c r="W313" s="281"/>
      <c r="X313" s="281"/>
      <c r="Y313" s="281"/>
      <c r="Z313" s="281"/>
      <c r="AA313" s="281"/>
      <c r="AB313" s="281"/>
      <c r="AC313" s="281"/>
      <c r="AD313" s="281"/>
      <c r="AE313" s="281"/>
      <c r="AF313" s="281"/>
      <c r="AG313" s="281"/>
      <c r="AH313" s="281"/>
      <c r="AI313" s="281"/>
      <c r="AJ313" s="281"/>
      <c r="AK313" s="281"/>
      <c r="AL313" s="281"/>
      <c r="AM313" s="281"/>
      <c r="AN313" s="281"/>
      <c r="AO313" s="281"/>
      <c r="AP313" s="281"/>
      <c r="AQ313" s="281"/>
      <c r="AR313" s="281"/>
      <c r="AS313" s="280"/>
      <c r="AT313" s="280"/>
      <c r="AU313" s="285"/>
      <c r="AV313" s="285"/>
      <c r="AW313" s="285"/>
      <c r="AX313" s="285"/>
      <c r="AY313" s="285"/>
      <c r="AZ313" s="285"/>
      <c r="BA313" s="285"/>
      <c r="BB313" s="274"/>
    </row>
    <row r="314" spans="2:54">
      <c r="B314" s="273" t="s">
        <v>2042</v>
      </c>
      <c r="C314" s="274" t="s">
        <v>2502</v>
      </c>
      <c r="D314" s="275"/>
      <c r="E314" s="276"/>
      <c r="F314" s="277"/>
      <c r="G314" s="277"/>
      <c r="H314" s="278"/>
      <c r="I314" s="279"/>
      <c r="J314" s="279"/>
      <c r="K314" s="279"/>
      <c r="L314" s="284" t="s">
        <v>2447</v>
      </c>
      <c r="M314" s="283" t="s">
        <v>539</v>
      </c>
      <c r="N314" s="280" t="s">
        <v>2448</v>
      </c>
      <c r="O314" s="280" t="s">
        <v>262</v>
      </c>
      <c r="P314" s="280"/>
      <c r="Q314" s="280"/>
      <c r="R314" s="282"/>
      <c r="S314" s="281"/>
      <c r="T314" s="287"/>
      <c r="U314" s="281"/>
      <c r="V314" s="281"/>
      <c r="W314" s="281"/>
      <c r="X314" s="281"/>
      <c r="Y314" s="281"/>
      <c r="Z314" s="281"/>
      <c r="AA314" s="281"/>
      <c r="AB314" s="281"/>
      <c r="AC314" s="281"/>
      <c r="AD314" s="281"/>
      <c r="AE314" s="281"/>
      <c r="AF314" s="281"/>
      <c r="AG314" s="281"/>
      <c r="AH314" s="281"/>
      <c r="AI314" s="281"/>
      <c r="AJ314" s="281"/>
      <c r="AK314" s="281"/>
      <c r="AL314" s="281"/>
      <c r="AM314" s="281"/>
      <c r="AN314" s="281"/>
      <c r="AO314" s="281"/>
      <c r="AP314" s="281"/>
      <c r="AQ314" s="281"/>
      <c r="AR314" s="281"/>
      <c r="AS314" s="280"/>
      <c r="AT314" s="280"/>
      <c r="AU314" s="284" t="s">
        <v>267</v>
      </c>
      <c r="AV314" s="285" t="s">
        <v>45</v>
      </c>
      <c r="AW314" s="285"/>
      <c r="AX314" s="285"/>
      <c r="AY314" s="285"/>
      <c r="AZ314" s="285"/>
      <c r="BA314" s="285"/>
      <c r="BB314" s="274"/>
    </row>
    <row r="315" spans="2:54">
      <c r="B315" s="273" t="s">
        <v>1279</v>
      </c>
      <c r="C315" s="274" t="s">
        <v>1324</v>
      </c>
      <c r="D315" s="275"/>
      <c r="E315" s="276"/>
      <c r="F315" s="277"/>
      <c r="G315" s="277"/>
      <c r="H315" s="278"/>
      <c r="I315" s="279"/>
      <c r="J315" s="279"/>
      <c r="K315" s="279"/>
      <c r="L315" s="280"/>
      <c r="M315" s="280"/>
      <c r="N315" s="280"/>
      <c r="O315" s="280"/>
      <c r="P315" s="280"/>
      <c r="Q315" s="280"/>
      <c r="R315" s="282"/>
      <c r="S315" s="281"/>
      <c r="T315" s="287"/>
      <c r="U315" s="281"/>
      <c r="V315" s="281"/>
      <c r="W315" s="281"/>
      <c r="X315" s="281"/>
      <c r="Y315" s="281"/>
      <c r="Z315" s="281"/>
      <c r="AA315" s="281"/>
      <c r="AB315" s="281"/>
      <c r="AC315" s="281"/>
      <c r="AD315" s="281"/>
      <c r="AE315" s="281"/>
      <c r="AF315" s="281"/>
      <c r="AG315" s="281"/>
      <c r="AH315" s="281"/>
      <c r="AI315" s="281"/>
      <c r="AJ315" s="281"/>
      <c r="AK315" s="281"/>
      <c r="AL315" s="281"/>
      <c r="AM315" s="281"/>
      <c r="AN315" s="281"/>
      <c r="AO315" s="281"/>
      <c r="AP315" s="281"/>
      <c r="AQ315" s="281"/>
      <c r="AR315" s="281"/>
      <c r="AS315" s="280"/>
      <c r="AT315" s="280"/>
      <c r="AU315" s="285"/>
      <c r="AV315" s="285"/>
      <c r="AW315" s="285"/>
      <c r="AX315" s="285"/>
      <c r="AY315" s="285"/>
      <c r="AZ315" s="285"/>
      <c r="BA315" s="285"/>
      <c r="BB315" s="274"/>
    </row>
    <row r="316" spans="2:54">
      <c r="B316" s="273" t="s">
        <v>2043</v>
      </c>
      <c r="C316" s="274" t="s">
        <v>2502</v>
      </c>
      <c r="D316" s="275"/>
      <c r="E316" s="276"/>
      <c r="F316" s="277"/>
      <c r="G316" s="277"/>
      <c r="H316" s="278"/>
      <c r="I316" s="279"/>
      <c r="J316" s="279"/>
      <c r="K316" s="279"/>
      <c r="L316" s="284" t="s">
        <v>2447</v>
      </c>
      <c r="M316" s="283" t="s">
        <v>539</v>
      </c>
      <c r="N316" s="280" t="s">
        <v>2448</v>
      </c>
      <c r="O316" s="280" t="s">
        <v>262</v>
      </c>
      <c r="P316" s="280"/>
      <c r="Q316" s="280"/>
      <c r="R316" s="282"/>
      <c r="S316" s="281"/>
      <c r="T316" s="287"/>
      <c r="U316" s="281"/>
      <c r="V316" s="281"/>
      <c r="W316" s="281"/>
      <c r="X316" s="281"/>
      <c r="Y316" s="281"/>
      <c r="Z316" s="281"/>
      <c r="AA316" s="281"/>
      <c r="AB316" s="281"/>
      <c r="AC316" s="281"/>
      <c r="AD316" s="281"/>
      <c r="AE316" s="281"/>
      <c r="AF316" s="281"/>
      <c r="AG316" s="281"/>
      <c r="AH316" s="281"/>
      <c r="AI316" s="281"/>
      <c r="AJ316" s="281"/>
      <c r="AK316" s="281"/>
      <c r="AL316" s="281"/>
      <c r="AM316" s="281"/>
      <c r="AN316" s="281"/>
      <c r="AO316" s="281"/>
      <c r="AP316" s="281"/>
      <c r="AQ316" s="281"/>
      <c r="AR316" s="281"/>
      <c r="AS316" s="280"/>
      <c r="AT316" s="280"/>
      <c r="AU316" s="284" t="s">
        <v>267</v>
      </c>
      <c r="AV316" s="285" t="s">
        <v>45</v>
      </c>
      <c r="AW316" s="285"/>
      <c r="AX316" s="285"/>
      <c r="AY316" s="285"/>
      <c r="AZ316" s="285"/>
      <c r="BA316" s="285"/>
      <c r="BB316" s="274"/>
    </row>
    <row r="317" spans="2:54">
      <c r="B317" s="273" t="s">
        <v>2029</v>
      </c>
      <c r="C317" s="274" t="s">
        <v>1324</v>
      </c>
      <c r="D317" s="275"/>
      <c r="E317" s="276"/>
      <c r="F317" s="277"/>
      <c r="G317" s="277"/>
      <c r="H317" s="278"/>
      <c r="I317" s="279"/>
      <c r="J317" s="279"/>
      <c r="K317" s="279"/>
      <c r="L317" s="280"/>
      <c r="M317" s="280"/>
      <c r="N317" s="280"/>
      <c r="O317" s="280"/>
      <c r="P317" s="280"/>
      <c r="Q317" s="280"/>
      <c r="R317" s="282"/>
      <c r="S317" s="281"/>
      <c r="T317" s="287"/>
      <c r="U317" s="281"/>
      <c r="V317" s="281"/>
      <c r="W317" s="281"/>
      <c r="X317" s="281"/>
      <c r="Y317" s="281"/>
      <c r="Z317" s="281"/>
      <c r="AA317" s="281"/>
      <c r="AB317" s="281"/>
      <c r="AC317" s="281"/>
      <c r="AD317" s="281"/>
      <c r="AE317" s="281"/>
      <c r="AF317" s="281"/>
      <c r="AG317" s="281"/>
      <c r="AH317" s="281"/>
      <c r="AI317" s="281"/>
      <c r="AJ317" s="281"/>
      <c r="AK317" s="281"/>
      <c r="AL317" s="281"/>
      <c r="AM317" s="281"/>
      <c r="AN317" s="281"/>
      <c r="AO317" s="281"/>
      <c r="AP317" s="281"/>
      <c r="AQ317" s="281"/>
      <c r="AR317" s="281"/>
      <c r="AS317" s="280"/>
      <c r="AT317" s="280"/>
      <c r="AU317" s="285"/>
      <c r="AV317" s="285"/>
      <c r="AW317" s="285"/>
      <c r="AX317" s="285"/>
      <c r="AY317" s="285"/>
      <c r="AZ317" s="285"/>
      <c r="BA317" s="285"/>
      <c r="BB317" s="274"/>
    </row>
    <row r="318" spans="2:54">
      <c r="B318" s="273" t="s">
        <v>2044</v>
      </c>
      <c r="C318" s="274" t="s">
        <v>2502</v>
      </c>
      <c r="D318" s="275"/>
      <c r="E318" s="276"/>
      <c r="F318" s="277"/>
      <c r="G318" s="277"/>
      <c r="H318" s="278"/>
      <c r="I318" s="279"/>
      <c r="J318" s="279"/>
      <c r="K318" s="279"/>
      <c r="L318" s="284" t="s">
        <v>2447</v>
      </c>
      <c r="M318" s="283" t="s">
        <v>539</v>
      </c>
      <c r="N318" s="280" t="s">
        <v>2448</v>
      </c>
      <c r="O318" s="280" t="s">
        <v>262</v>
      </c>
      <c r="P318" s="280"/>
      <c r="Q318" s="280"/>
      <c r="R318" s="282"/>
      <c r="S318" s="281"/>
      <c r="T318" s="287"/>
      <c r="U318" s="281"/>
      <c r="V318" s="281"/>
      <c r="W318" s="281"/>
      <c r="X318" s="281"/>
      <c r="Y318" s="281"/>
      <c r="Z318" s="281"/>
      <c r="AA318" s="281"/>
      <c r="AB318" s="281"/>
      <c r="AC318" s="281"/>
      <c r="AD318" s="281"/>
      <c r="AE318" s="281"/>
      <c r="AF318" s="281"/>
      <c r="AG318" s="281"/>
      <c r="AH318" s="281"/>
      <c r="AI318" s="281"/>
      <c r="AJ318" s="281"/>
      <c r="AK318" s="281"/>
      <c r="AL318" s="281"/>
      <c r="AM318" s="281"/>
      <c r="AN318" s="281"/>
      <c r="AO318" s="281"/>
      <c r="AP318" s="281"/>
      <c r="AQ318" s="281"/>
      <c r="AR318" s="281"/>
      <c r="AS318" s="280"/>
      <c r="AT318" s="280"/>
      <c r="AU318" s="284" t="s">
        <v>267</v>
      </c>
      <c r="AV318" s="285" t="s">
        <v>45</v>
      </c>
      <c r="AW318" s="285"/>
      <c r="AX318" s="285"/>
      <c r="AY318" s="285"/>
      <c r="AZ318" s="285"/>
      <c r="BA318" s="285"/>
      <c r="BB318" s="274"/>
    </row>
    <row r="319" spans="2:54">
      <c r="B319" s="273" t="s">
        <v>2030</v>
      </c>
      <c r="C319" s="274" t="s">
        <v>1324</v>
      </c>
      <c r="D319" s="275"/>
      <c r="E319" s="276"/>
      <c r="F319" s="277"/>
      <c r="G319" s="277"/>
      <c r="H319" s="278"/>
      <c r="I319" s="279"/>
      <c r="J319" s="279"/>
      <c r="K319" s="279"/>
      <c r="L319" s="280"/>
      <c r="M319" s="280"/>
      <c r="N319" s="280"/>
      <c r="O319" s="280"/>
      <c r="P319" s="280"/>
      <c r="Q319" s="280"/>
      <c r="R319" s="282"/>
      <c r="S319" s="281"/>
      <c r="T319" s="287"/>
      <c r="U319" s="281"/>
      <c r="V319" s="281"/>
      <c r="W319" s="281"/>
      <c r="X319" s="281"/>
      <c r="Y319" s="281"/>
      <c r="Z319" s="281"/>
      <c r="AA319" s="281"/>
      <c r="AB319" s="281"/>
      <c r="AC319" s="281"/>
      <c r="AD319" s="281"/>
      <c r="AE319" s="281"/>
      <c r="AF319" s="281"/>
      <c r="AG319" s="281"/>
      <c r="AH319" s="281"/>
      <c r="AI319" s="281"/>
      <c r="AJ319" s="281"/>
      <c r="AK319" s="281"/>
      <c r="AL319" s="281"/>
      <c r="AM319" s="281"/>
      <c r="AN319" s="281"/>
      <c r="AO319" s="281"/>
      <c r="AP319" s="281"/>
      <c r="AQ319" s="281"/>
      <c r="AR319" s="281"/>
      <c r="AS319" s="280"/>
      <c r="AT319" s="280"/>
      <c r="AU319" s="285"/>
      <c r="AV319" s="285"/>
      <c r="AW319" s="285"/>
      <c r="AX319" s="285"/>
      <c r="AY319" s="285"/>
      <c r="AZ319" s="285"/>
      <c r="BA319" s="285"/>
      <c r="BB319" s="274"/>
    </row>
    <row r="320" spans="2:54">
      <c r="B320" s="273" t="s">
        <v>2045</v>
      </c>
      <c r="C320" s="274" t="s">
        <v>2502</v>
      </c>
      <c r="D320" s="275"/>
      <c r="E320" s="276"/>
      <c r="F320" s="277"/>
      <c r="G320" s="277"/>
      <c r="H320" s="278"/>
      <c r="I320" s="279"/>
      <c r="J320" s="279"/>
      <c r="K320" s="279"/>
      <c r="L320" s="284" t="s">
        <v>2447</v>
      </c>
      <c r="M320" s="283" t="s">
        <v>539</v>
      </c>
      <c r="N320" s="280" t="s">
        <v>2448</v>
      </c>
      <c r="O320" s="280" t="s">
        <v>262</v>
      </c>
      <c r="P320" s="280"/>
      <c r="Q320" s="280"/>
      <c r="R320" s="282"/>
      <c r="S320" s="281"/>
      <c r="T320" s="287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0"/>
      <c r="AT320" s="280"/>
      <c r="AU320" s="284" t="s">
        <v>267</v>
      </c>
      <c r="AV320" s="285" t="s">
        <v>45</v>
      </c>
      <c r="AW320" s="285"/>
      <c r="AX320" s="285"/>
      <c r="AY320" s="285"/>
      <c r="AZ320" s="285"/>
      <c r="BA320" s="285"/>
      <c r="BB320" s="274"/>
    </row>
    <row r="321" spans="1:54">
      <c r="B321" s="273" t="s">
        <v>2031</v>
      </c>
      <c r="C321" s="274" t="s">
        <v>1324</v>
      </c>
      <c r="D321" s="275"/>
      <c r="E321" s="276"/>
      <c r="F321" s="277"/>
      <c r="G321" s="277"/>
      <c r="H321" s="278"/>
      <c r="I321" s="279"/>
      <c r="J321" s="279"/>
      <c r="K321" s="279"/>
      <c r="L321" s="280"/>
      <c r="M321" s="280"/>
      <c r="N321" s="280"/>
      <c r="O321" s="280"/>
      <c r="P321" s="280"/>
      <c r="Q321" s="280"/>
      <c r="R321" s="282"/>
      <c r="S321" s="281"/>
      <c r="T321" s="287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0"/>
      <c r="AT321" s="280"/>
      <c r="AU321" s="285"/>
      <c r="AV321" s="285"/>
      <c r="AW321" s="285"/>
      <c r="AX321" s="285"/>
      <c r="AY321" s="285"/>
      <c r="AZ321" s="285"/>
      <c r="BA321" s="285"/>
      <c r="BB321" s="274"/>
    </row>
    <row r="322" spans="1:54">
      <c r="B322" s="273" t="s">
        <v>2032</v>
      </c>
      <c r="C322" s="274" t="s">
        <v>1324</v>
      </c>
      <c r="D322" s="275"/>
      <c r="E322" s="276"/>
      <c r="F322" s="277"/>
      <c r="G322" s="277"/>
      <c r="H322" s="278"/>
      <c r="I322" s="279"/>
      <c r="J322" s="279"/>
      <c r="K322" s="279"/>
      <c r="L322" s="280"/>
      <c r="M322" s="280"/>
      <c r="N322" s="280"/>
      <c r="O322" s="280"/>
      <c r="P322" s="280"/>
      <c r="Q322" s="280"/>
      <c r="R322" s="282"/>
      <c r="S322" s="281"/>
      <c r="T322" s="287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0"/>
      <c r="AT322" s="280"/>
      <c r="AU322" s="285"/>
      <c r="AV322" s="285"/>
      <c r="AW322" s="285"/>
      <c r="AX322" s="285"/>
      <c r="AY322" s="285"/>
      <c r="AZ322" s="285"/>
      <c r="BA322" s="285"/>
      <c r="BB322" s="274"/>
    </row>
    <row r="323" spans="1:54">
      <c r="B323" s="273" t="s">
        <v>2033</v>
      </c>
      <c r="C323" s="274" t="s">
        <v>1324</v>
      </c>
      <c r="D323" s="275"/>
      <c r="E323" s="276"/>
      <c r="F323" s="277"/>
      <c r="G323" s="277"/>
      <c r="H323" s="278"/>
      <c r="I323" s="279"/>
      <c r="J323" s="279"/>
      <c r="K323" s="279"/>
      <c r="L323" s="280"/>
      <c r="M323" s="280"/>
      <c r="N323" s="280"/>
      <c r="O323" s="280"/>
      <c r="P323" s="280"/>
      <c r="Q323" s="280"/>
      <c r="R323" s="282"/>
      <c r="S323" s="281"/>
      <c r="T323" s="287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0"/>
      <c r="AT323" s="280"/>
      <c r="AU323" s="285"/>
      <c r="AV323" s="285"/>
      <c r="AW323" s="285"/>
      <c r="AX323" s="285"/>
      <c r="AY323" s="285"/>
      <c r="AZ323" s="285"/>
      <c r="BA323" s="285"/>
      <c r="BB323" s="274"/>
    </row>
    <row r="324" spans="1:54">
      <c r="B324" s="273" t="s">
        <v>2046</v>
      </c>
      <c r="C324" s="274" t="s">
        <v>2502</v>
      </c>
      <c r="D324" s="275"/>
      <c r="E324" s="276"/>
      <c r="F324" s="277"/>
      <c r="G324" s="277"/>
      <c r="H324" s="278"/>
      <c r="I324" s="279"/>
      <c r="J324" s="279"/>
      <c r="K324" s="279"/>
      <c r="L324" s="284" t="s">
        <v>2447</v>
      </c>
      <c r="M324" s="283" t="s">
        <v>539</v>
      </c>
      <c r="N324" s="280" t="s">
        <v>2448</v>
      </c>
      <c r="O324" s="280" t="s">
        <v>262</v>
      </c>
      <c r="P324" s="280"/>
      <c r="Q324" s="280"/>
      <c r="R324" s="282"/>
      <c r="S324" s="281"/>
      <c r="T324" s="287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0"/>
      <c r="AT324" s="280"/>
      <c r="AU324" s="284" t="s">
        <v>267</v>
      </c>
      <c r="AV324" s="285" t="s">
        <v>45</v>
      </c>
      <c r="AW324" s="285"/>
      <c r="AX324" s="285"/>
      <c r="AY324" s="285"/>
      <c r="AZ324" s="285"/>
      <c r="BA324" s="285"/>
      <c r="BB324" s="274"/>
    </row>
    <row r="325" spans="1:54">
      <c r="B325" s="273" t="s">
        <v>2034</v>
      </c>
      <c r="C325" s="274" t="s">
        <v>1324</v>
      </c>
      <c r="D325" s="275"/>
      <c r="E325" s="276"/>
      <c r="F325" s="277"/>
      <c r="G325" s="277"/>
      <c r="H325" s="278"/>
      <c r="I325" s="279"/>
      <c r="J325" s="279"/>
      <c r="K325" s="279"/>
      <c r="L325" s="280"/>
      <c r="M325" s="280"/>
      <c r="N325" s="280"/>
      <c r="O325" s="280"/>
      <c r="P325" s="280"/>
      <c r="Q325" s="280"/>
      <c r="R325" s="282"/>
      <c r="S325" s="281"/>
      <c r="T325" s="287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0"/>
      <c r="AT325" s="280"/>
      <c r="AU325" s="285"/>
      <c r="AV325" s="285"/>
      <c r="AW325" s="285"/>
      <c r="AX325" s="285"/>
      <c r="AY325" s="285"/>
      <c r="AZ325" s="285"/>
      <c r="BA325" s="285"/>
      <c r="BB325" s="274"/>
    </row>
    <row r="326" spans="1:54">
      <c r="B326" s="273" t="s">
        <v>2035</v>
      </c>
      <c r="C326" s="274" t="s">
        <v>1324</v>
      </c>
      <c r="D326" s="275"/>
      <c r="E326" s="276"/>
      <c r="F326" s="277"/>
      <c r="G326" s="277"/>
      <c r="H326" s="278"/>
      <c r="I326" s="279"/>
      <c r="J326" s="279"/>
      <c r="K326" s="279"/>
      <c r="L326" s="280"/>
      <c r="M326" s="280"/>
      <c r="N326" s="280"/>
      <c r="O326" s="280"/>
      <c r="P326" s="280"/>
      <c r="Q326" s="280"/>
      <c r="R326" s="282"/>
      <c r="S326" s="281"/>
      <c r="T326" s="287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0"/>
      <c r="AT326" s="280"/>
      <c r="AU326" s="285"/>
      <c r="AV326" s="285"/>
      <c r="AW326" s="285"/>
      <c r="AX326" s="285"/>
      <c r="AY326" s="285"/>
      <c r="AZ326" s="285"/>
      <c r="BA326" s="285"/>
      <c r="BB326" s="274"/>
    </row>
    <row r="327" spans="1:54">
      <c r="B327" s="273" t="s">
        <v>2036</v>
      </c>
      <c r="C327" s="274" t="s">
        <v>1324</v>
      </c>
      <c r="D327" s="275"/>
      <c r="E327" s="276"/>
      <c r="F327" s="277"/>
      <c r="G327" s="277"/>
      <c r="H327" s="278"/>
      <c r="I327" s="279"/>
      <c r="J327" s="279"/>
      <c r="K327" s="279"/>
      <c r="L327" s="280"/>
      <c r="M327" s="280"/>
      <c r="N327" s="280"/>
      <c r="O327" s="280"/>
      <c r="P327" s="280"/>
      <c r="Q327" s="280"/>
      <c r="R327" s="282"/>
      <c r="S327" s="281"/>
      <c r="T327" s="287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0"/>
      <c r="AT327" s="280"/>
      <c r="AU327" s="285"/>
      <c r="AV327" s="285"/>
      <c r="AW327" s="285"/>
      <c r="AX327" s="285"/>
      <c r="AY327" s="285"/>
      <c r="AZ327" s="285"/>
      <c r="BA327" s="285"/>
      <c r="BB327" s="274"/>
    </row>
    <row r="328" spans="1:54">
      <c r="B328" s="273" t="s">
        <v>2047</v>
      </c>
      <c r="C328" s="274" t="s">
        <v>2502</v>
      </c>
      <c r="D328" s="275"/>
      <c r="E328" s="276"/>
      <c r="F328" s="277"/>
      <c r="G328" s="277"/>
      <c r="H328" s="278"/>
      <c r="I328" s="279"/>
      <c r="J328" s="279"/>
      <c r="K328" s="279"/>
      <c r="L328" s="284" t="s">
        <v>2447</v>
      </c>
      <c r="M328" s="283" t="s">
        <v>539</v>
      </c>
      <c r="N328" s="280" t="s">
        <v>2448</v>
      </c>
      <c r="O328" s="280" t="s">
        <v>262</v>
      </c>
      <c r="P328" s="280"/>
      <c r="Q328" s="280"/>
      <c r="R328" s="282"/>
      <c r="S328" s="281"/>
      <c r="T328" s="287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0"/>
      <c r="AT328" s="280"/>
      <c r="AU328" s="284" t="s">
        <v>267</v>
      </c>
      <c r="AV328" s="285" t="s">
        <v>45</v>
      </c>
      <c r="AW328" s="285"/>
      <c r="AX328" s="285"/>
      <c r="AY328" s="285"/>
      <c r="AZ328" s="285"/>
      <c r="BA328" s="285"/>
      <c r="BB328" s="274"/>
    </row>
    <row r="329" spans="1:54">
      <c r="B329" s="273" t="s">
        <v>2037</v>
      </c>
      <c r="C329" s="274" t="s">
        <v>1324</v>
      </c>
      <c r="D329" s="275"/>
      <c r="E329" s="276"/>
      <c r="F329" s="277"/>
      <c r="G329" s="277"/>
      <c r="H329" s="278"/>
      <c r="I329" s="279"/>
      <c r="J329" s="279"/>
      <c r="K329" s="279"/>
      <c r="L329" s="280"/>
      <c r="M329" s="280"/>
      <c r="N329" s="280"/>
      <c r="O329" s="280"/>
      <c r="P329" s="280"/>
      <c r="Q329" s="280"/>
      <c r="R329" s="282"/>
      <c r="S329" s="281"/>
      <c r="T329" s="287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0"/>
      <c r="AT329" s="280"/>
      <c r="AU329" s="285"/>
      <c r="AV329" s="285"/>
      <c r="AW329" s="285"/>
      <c r="AX329" s="285"/>
      <c r="AY329" s="285"/>
      <c r="AZ329" s="285"/>
      <c r="BA329" s="285"/>
      <c r="BB329" s="274"/>
    </row>
    <row r="330" spans="1:54">
      <c r="B330" s="273" t="s">
        <v>2048</v>
      </c>
      <c r="C330" s="274" t="s">
        <v>2502</v>
      </c>
      <c r="D330" s="275"/>
      <c r="E330" s="276"/>
      <c r="F330" s="277"/>
      <c r="G330" s="277"/>
      <c r="H330" s="278"/>
      <c r="I330" s="279"/>
      <c r="J330" s="279"/>
      <c r="K330" s="279"/>
      <c r="L330" s="284" t="s">
        <v>2447</v>
      </c>
      <c r="M330" s="283" t="s">
        <v>539</v>
      </c>
      <c r="N330" s="280" t="s">
        <v>2448</v>
      </c>
      <c r="O330" s="280" t="s">
        <v>262</v>
      </c>
      <c r="P330" s="280"/>
      <c r="Q330" s="280"/>
      <c r="R330" s="282"/>
      <c r="S330" s="281"/>
      <c r="T330" s="287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0"/>
      <c r="AT330" s="280"/>
      <c r="AU330" s="284" t="s">
        <v>267</v>
      </c>
      <c r="AV330" s="285" t="s">
        <v>45</v>
      </c>
      <c r="AW330" s="285"/>
      <c r="AX330" s="285"/>
      <c r="AY330" s="285"/>
      <c r="AZ330" s="285"/>
      <c r="BA330" s="285"/>
      <c r="BB330" s="274"/>
    </row>
    <row r="331" spans="1:54">
      <c r="B331" s="273" t="s">
        <v>2038</v>
      </c>
      <c r="C331" s="274" t="s">
        <v>1324</v>
      </c>
      <c r="D331" s="275"/>
      <c r="E331" s="276"/>
      <c r="F331" s="277"/>
      <c r="G331" s="277"/>
      <c r="H331" s="278"/>
      <c r="I331" s="279"/>
      <c r="J331" s="279"/>
      <c r="K331" s="279"/>
      <c r="L331" s="280"/>
      <c r="M331" s="280"/>
      <c r="N331" s="280"/>
      <c r="O331" s="280"/>
      <c r="P331" s="280"/>
      <c r="Q331" s="280"/>
      <c r="R331" s="282"/>
      <c r="S331" s="281"/>
      <c r="T331" s="287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0"/>
      <c r="AT331" s="280"/>
      <c r="AU331" s="285"/>
      <c r="AV331" s="285"/>
      <c r="AW331" s="285"/>
      <c r="AX331" s="285"/>
      <c r="AY331" s="285"/>
      <c r="AZ331" s="285"/>
      <c r="BA331" s="285"/>
      <c r="BB331" s="274"/>
    </row>
    <row r="332" spans="1:54">
      <c r="B332" s="273" t="s">
        <v>2049</v>
      </c>
      <c r="C332" s="274" t="s">
        <v>2502</v>
      </c>
      <c r="D332" s="275"/>
      <c r="E332" s="276"/>
      <c r="F332" s="277"/>
      <c r="G332" s="277"/>
      <c r="H332" s="278"/>
      <c r="I332" s="279"/>
      <c r="J332" s="279"/>
      <c r="K332" s="279"/>
      <c r="L332" s="284" t="s">
        <v>2447</v>
      </c>
      <c r="M332" s="283" t="s">
        <v>539</v>
      </c>
      <c r="N332" s="280" t="s">
        <v>2448</v>
      </c>
      <c r="O332" s="280" t="s">
        <v>262</v>
      </c>
      <c r="P332" s="280"/>
      <c r="Q332" s="280"/>
      <c r="R332" s="282"/>
      <c r="S332" s="281"/>
      <c r="T332" s="287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0"/>
      <c r="AT332" s="280"/>
      <c r="AU332" s="284" t="s">
        <v>267</v>
      </c>
      <c r="AV332" s="285" t="s">
        <v>45</v>
      </c>
      <c r="AW332" s="285"/>
      <c r="AX332" s="285"/>
      <c r="AY332" s="285"/>
      <c r="AZ332" s="285"/>
      <c r="BA332" s="285"/>
      <c r="BB332" s="274"/>
    </row>
    <row r="333" spans="1:54">
      <c r="B333" s="273" t="s">
        <v>2039</v>
      </c>
      <c r="C333" s="274" t="s">
        <v>1324</v>
      </c>
      <c r="D333" s="275"/>
      <c r="E333" s="276"/>
      <c r="F333" s="277"/>
      <c r="G333" s="277"/>
      <c r="H333" s="278"/>
      <c r="I333" s="279"/>
      <c r="J333" s="279"/>
      <c r="K333" s="279"/>
      <c r="L333" s="280"/>
      <c r="M333" s="280"/>
      <c r="N333" s="280"/>
      <c r="O333" s="280"/>
      <c r="P333" s="280"/>
      <c r="Q333" s="280"/>
      <c r="R333" s="282"/>
      <c r="S333" s="281"/>
      <c r="T333" s="287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0"/>
      <c r="AT333" s="280"/>
      <c r="AU333" s="285"/>
      <c r="AV333" s="285"/>
      <c r="AW333" s="285"/>
      <c r="AX333" s="285"/>
      <c r="AY333" s="285"/>
      <c r="AZ333" s="285"/>
      <c r="BA333" s="285"/>
      <c r="BB333" s="274"/>
    </row>
    <row r="334" spans="1:54" s="261" customFormat="1" ht="43.5" customHeight="1">
      <c r="A334" s="254" t="s">
        <v>22</v>
      </c>
      <c r="B334" s="297" t="s">
        <v>210</v>
      </c>
      <c r="C334" s="298" t="s">
        <v>1251</v>
      </c>
      <c r="D334" s="299"/>
      <c r="E334" s="285"/>
      <c r="F334" s="285"/>
      <c r="G334" s="285"/>
      <c r="H334" s="290">
        <f>SUM(H335:H351)</f>
        <v>455</v>
      </c>
      <c r="I334" s="285">
        <f>SUM(I335:I564)</f>
        <v>0</v>
      </c>
      <c r="J334" s="285"/>
      <c r="K334" s="285"/>
      <c r="L334" s="285"/>
      <c r="M334" s="285"/>
      <c r="N334" s="285"/>
      <c r="O334" s="285"/>
      <c r="P334" s="285"/>
      <c r="Q334" s="285"/>
      <c r="R334" s="285"/>
      <c r="S334" s="285"/>
      <c r="T334" s="285"/>
      <c r="U334" s="285"/>
      <c r="V334" s="285"/>
      <c r="W334" s="285"/>
      <c r="X334" s="285"/>
      <c r="Y334" s="285"/>
      <c r="Z334" s="285"/>
      <c r="AA334" s="285"/>
      <c r="AB334" s="285"/>
      <c r="AC334" s="285"/>
      <c r="AD334" s="285"/>
      <c r="AE334" s="285"/>
      <c r="AF334" s="285"/>
      <c r="AG334" s="285"/>
      <c r="AH334" s="285"/>
      <c r="AI334" s="285"/>
      <c r="AJ334" s="285"/>
      <c r="AK334" s="285"/>
      <c r="AL334" s="285"/>
      <c r="AM334" s="285"/>
      <c r="AN334" s="285"/>
      <c r="AO334" s="285"/>
      <c r="AP334" s="285"/>
      <c r="AQ334" s="285"/>
      <c r="AR334" s="285"/>
      <c r="AS334" s="285"/>
      <c r="AT334" s="285"/>
      <c r="AU334" s="281"/>
      <c r="AV334" s="281"/>
      <c r="AW334" s="281"/>
      <c r="AX334" s="281"/>
      <c r="AY334" s="281"/>
      <c r="AZ334" s="281"/>
      <c r="BA334" s="281"/>
      <c r="BB334" s="285"/>
    </row>
    <row r="335" spans="1:54" ht="26.4">
      <c r="B335" s="301" t="s">
        <v>885</v>
      </c>
      <c r="C335" s="298" t="s">
        <v>1950</v>
      </c>
      <c r="D335" s="275"/>
      <c r="E335" s="277"/>
      <c r="F335" s="277"/>
      <c r="G335" s="277"/>
      <c r="H335" s="278"/>
      <c r="I335" s="279"/>
      <c r="J335" s="279"/>
      <c r="K335" s="279"/>
      <c r="L335" s="280"/>
      <c r="M335" s="280"/>
      <c r="N335" s="280"/>
      <c r="O335" s="280"/>
      <c r="P335" s="280"/>
      <c r="Q335" s="287"/>
      <c r="R335" s="287"/>
      <c r="S335" s="281"/>
      <c r="T335" s="279"/>
      <c r="U335" s="281"/>
      <c r="V335" s="281"/>
      <c r="W335" s="281"/>
      <c r="X335" s="281"/>
      <c r="Y335" s="281"/>
      <c r="Z335" s="281"/>
      <c r="AA335" s="281"/>
      <c r="AB335" s="281"/>
      <c r="AC335" s="281"/>
      <c r="AD335" s="281"/>
      <c r="AE335" s="281"/>
      <c r="AF335" s="281"/>
      <c r="AG335" s="281"/>
      <c r="AH335" s="281"/>
      <c r="AI335" s="281"/>
      <c r="AJ335" s="281"/>
      <c r="AK335" s="281"/>
      <c r="AL335" s="281"/>
      <c r="AM335" s="281"/>
      <c r="AN335" s="281"/>
      <c r="AO335" s="281"/>
      <c r="AP335" s="281"/>
      <c r="AQ335" s="281"/>
      <c r="AR335" s="281"/>
      <c r="AS335" s="280"/>
      <c r="AT335" s="280"/>
      <c r="AU335" s="285"/>
      <c r="AV335" s="285"/>
      <c r="AW335" s="285"/>
      <c r="AX335" s="285"/>
      <c r="AY335" s="285"/>
      <c r="AZ335" s="285"/>
      <c r="BA335" s="285"/>
      <c r="BB335" s="274"/>
    </row>
    <row r="336" spans="1:54" ht="13.8">
      <c r="B336" s="273" t="s">
        <v>1336</v>
      </c>
      <c r="C336" s="274" t="s">
        <v>1958</v>
      </c>
      <c r="D336" s="275" t="s">
        <v>328</v>
      </c>
      <c r="E336" s="277"/>
      <c r="F336" s="277"/>
      <c r="G336" s="277"/>
      <c r="H336" s="302"/>
      <c r="I336" s="275" t="s">
        <v>1661</v>
      </c>
      <c r="J336" s="279"/>
      <c r="K336" s="279"/>
      <c r="L336" s="303" t="s">
        <v>273</v>
      </c>
      <c r="M336" s="303" t="s">
        <v>273</v>
      </c>
      <c r="N336" s="303" t="s">
        <v>273</v>
      </c>
      <c r="O336" s="280" t="s">
        <v>256</v>
      </c>
      <c r="P336" s="280" t="s">
        <v>923</v>
      </c>
      <c r="Q336" s="287" t="s">
        <v>1216</v>
      </c>
      <c r="R336" s="287" t="s">
        <v>1218</v>
      </c>
      <c r="S336" s="281"/>
      <c r="T336" s="279"/>
      <c r="U336" s="281"/>
      <c r="V336" s="281"/>
      <c r="W336" s="281"/>
      <c r="X336" s="281"/>
      <c r="Y336" s="281"/>
      <c r="Z336" s="281"/>
      <c r="AA336" s="281"/>
      <c r="AB336" s="281"/>
      <c r="AC336" s="281"/>
      <c r="AD336" s="281"/>
      <c r="AE336" s="281"/>
      <c r="AF336" s="281"/>
      <c r="AG336" s="281"/>
      <c r="AH336" s="281"/>
      <c r="AI336" s="281"/>
      <c r="AJ336" s="281"/>
      <c r="AK336" s="281"/>
      <c r="AL336" s="281"/>
      <c r="AM336" s="281"/>
      <c r="AN336" s="281"/>
      <c r="AO336" s="281"/>
      <c r="AP336" s="281"/>
      <c r="AQ336" s="281"/>
      <c r="AR336" s="281"/>
      <c r="AS336" s="280"/>
      <c r="AT336" s="280"/>
      <c r="AU336" s="281"/>
      <c r="AV336" s="281"/>
      <c r="AW336" s="281"/>
      <c r="AX336" s="281"/>
      <c r="AY336" s="281"/>
      <c r="AZ336" s="281"/>
      <c r="BA336" s="281"/>
      <c r="BB336" s="274"/>
    </row>
    <row r="337" spans="1:54" ht="13.8">
      <c r="B337" s="273"/>
      <c r="C337" s="274"/>
      <c r="D337" s="275"/>
      <c r="E337" s="277"/>
      <c r="F337" s="277"/>
      <c r="G337" s="277"/>
      <c r="H337" s="302"/>
      <c r="I337" s="275"/>
      <c r="J337" s="279"/>
      <c r="K337" s="279"/>
      <c r="L337" s="303"/>
      <c r="M337" s="303"/>
      <c r="N337" s="303" t="s">
        <v>2450</v>
      </c>
      <c r="O337" s="280" t="s">
        <v>270</v>
      </c>
      <c r="P337" s="280" t="s">
        <v>1712</v>
      </c>
      <c r="Q337" s="280"/>
      <c r="R337" s="280"/>
      <c r="S337" s="281"/>
      <c r="T337" s="279"/>
      <c r="U337" s="281"/>
      <c r="V337" s="281"/>
      <c r="W337" s="281"/>
      <c r="X337" s="281"/>
      <c r="Y337" s="281"/>
      <c r="Z337" s="281"/>
      <c r="AA337" s="281"/>
      <c r="AB337" s="281"/>
      <c r="AC337" s="281"/>
      <c r="AD337" s="281"/>
      <c r="AE337" s="281"/>
      <c r="AF337" s="281"/>
      <c r="AG337" s="281"/>
      <c r="AH337" s="281"/>
      <c r="AI337" s="281"/>
      <c r="AJ337" s="281"/>
      <c r="AK337" s="281"/>
      <c r="AL337" s="281"/>
      <c r="AM337" s="281"/>
      <c r="AN337" s="281"/>
      <c r="AO337" s="281"/>
      <c r="AP337" s="281"/>
      <c r="AQ337" s="281"/>
      <c r="AR337" s="281"/>
      <c r="AS337" s="280"/>
      <c r="AT337" s="280"/>
      <c r="AU337" s="281"/>
      <c r="AV337" s="281"/>
      <c r="AW337" s="281"/>
      <c r="AX337" s="281"/>
      <c r="AY337" s="281"/>
      <c r="AZ337" s="281"/>
      <c r="BA337" s="281"/>
      <c r="BB337" s="274"/>
    </row>
    <row r="338" spans="1:54">
      <c r="B338" s="273" t="s">
        <v>1951</v>
      </c>
      <c r="C338" s="274" t="s">
        <v>1524</v>
      </c>
      <c r="D338" s="275" t="s">
        <v>328</v>
      </c>
      <c r="E338" s="277"/>
      <c r="F338" s="277"/>
      <c r="G338" s="277"/>
      <c r="H338" s="278">
        <v>14</v>
      </c>
      <c r="I338" s="275" t="str">
        <f t="shared" ref="I338" si="58">IF(H338&gt;0,3*ROUND(H338,0)&amp;D338,"-")</f>
        <v>42XLPE/As-70</v>
      </c>
      <c r="J338" s="279" t="str">
        <f>ROUND(H338,0)&amp;"ACSR-50/8"</f>
        <v>14ACSR-50/8</v>
      </c>
      <c r="K338" s="279"/>
      <c r="L338" s="283" t="s">
        <v>1660</v>
      </c>
      <c r="M338" s="283" t="s">
        <v>122</v>
      </c>
      <c r="N338" s="280" t="s">
        <v>2452</v>
      </c>
      <c r="O338" s="280" t="s">
        <v>268</v>
      </c>
      <c r="P338" s="280" t="s">
        <v>924</v>
      </c>
      <c r="Q338" s="280"/>
      <c r="R338" s="282"/>
      <c r="S338" s="281"/>
      <c r="T338" s="279"/>
      <c r="U338" s="281" t="s">
        <v>3</v>
      </c>
      <c r="V338" s="281" t="s">
        <v>263</v>
      </c>
      <c r="W338" s="281"/>
      <c r="X338" s="281"/>
      <c r="Y338" s="281"/>
      <c r="Z338" s="281"/>
      <c r="AA338" s="281"/>
      <c r="AB338" s="281"/>
      <c r="AC338" s="281"/>
      <c r="AD338" s="281"/>
      <c r="AE338" s="281"/>
      <c r="AF338" s="281"/>
      <c r="AG338" s="281"/>
      <c r="AH338" s="281"/>
      <c r="AI338" s="281"/>
      <c r="AJ338" s="281"/>
      <c r="AK338" s="281"/>
      <c r="AL338" s="281"/>
      <c r="AM338" s="281"/>
      <c r="AN338" s="281"/>
      <c r="AO338" s="281"/>
      <c r="AP338" s="281"/>
      <c r="AQ338" s="281"/>
      <c r="AR338" s="281"/>
      <c r="AS338" s="280"/>
      <c r="AT338" s="280"/>
      <c r="AU338" s="281" t="s">
        <v>267</v>
      </c>
      <c r="AV338" s="281" t="s">
        <v>45</v>
      </c>
      <c r="AW338" s="281"/>
      <c r="AX338" s="281"/>
      <c r="AY338" s="281"/>
      <c r="AZ338" s="281"/>
      <c r="BA338" s="281"/>
      <c r="BB338" s="274"/>
    </row>
    <row r="339" spans="1:54">
      <c r="B339" s="273"/>
      <c r="C339" s="274"/>
      <c r="D339" s="275"/>
      <c r="E339" s="277"/>
      <c r="F339" s="277"/>
      <c r="G339" s="277"/>
      <c r="H339" s="278"/>
      <c r="I339" s="275"/>
      <c r="J339" s="279"/>
      <c r="K339" s="279"/>
      <c r="L339" s="283"/>
      <c r="M339" s="283"/>
      <c r="N339" s="280"/>
      <c r="O339" s="280" t="s">
        <v>270</v>
      </c>
      <c r="P339" s="280" t="s">
        <v>1712</v>
      </c>
      <c r="Q339" s="280"/>
      <c r="R339" s="282"/>
      <c r="S339" s="281"/>
      <c r="T339" s="279"/>
      <c r="U339" s="281"/>
      <c r="V339" s="281"/>
      <c r="W339" s="281"/>
      <c r="X339" s="281"/>
      <c r="Y339" s="281"/>
      <c r="Z339" s="281"/>
      <c r="AA339" s="281"/>
      <c r="AB339" s="281"/>
      <c r="AC339" s="281"/>
      <c r="AD339" s="281"/>
      <c r="AE339" s="281"/>
      <c r="AF339" s="281"/>
      <c r="AG339" s="281"/>
      <c r="AH339" s="281"/>
      <c r="AI339" s="281"/>
      <c r="AJ339" s="281"/>
      <c r="AK339" s="281"/>
      <c r="AL339" s="281"/>
      <c r="AM339" s="281"/>
      <c r="AN339" s="281"/>
      <c r="AO339" s="281"/>
      <c r="AP339" s="281"/>
      <c r="AQ339" s="281"/>
      <c r="AR339" s="281"/>
      <c r="AS339" s="280"/>
      <c r="AT339" s="280"/>
      <c r="AU339" s="281"/>
      <c r="AV339" s="281"/>
      <c r="AW339" s="281"/>
      <c r="AX339" s="281"/>
      <c r="AY339" s="281"/>
      <c r="AZ339" s="281"/>
      <c r="BA339" s="281"/>
      <c r="BB339" s="274"/>
    </row>
    <row r="340" spans="1:54">
      <c r="B340" s="273" t="s">
        <v>1952</v>
      </c>
      <c r="C340" s="274" t="s">
        <v>1623</v>
      </c>
      <c r="D340" s="275" t="s">
        <v>328</v>
      </c>
      <c r="E340" s="277"/>
      <c r="F340" s="277"/>
      <c r="G340" s="277"/>
      <c r="H340" s="278">
        <v>51</v>
      </c>
      <c r="I340" s="275" t="str">
        <f t="shared" ref="I340:I344" si="59">IF(H340&gt;0,3*ROUND(H340,0)&amp;D340,"-")</f>
        <v>153XLPE/As-70</v>
      </c>
      <c r="J340" s="279" t="str">
        <f t="shared" ref="J340:J344" si="60">ROUND(H340,0)&amp;"ACSR-50/8"</f>
        <v>51ACSR-50/8</v>
      </c>
      <c r="K340" s="279"/>
      <c r="L340" s="283" t="s">
        <v>1662</v>
      </c>
      <c r="M340" s="283" t="s">
        <v>261</v>
      </c>
      <c r="N340" s="280" t="s">
        <v>2448</v>
      </c>
      <c r="O340" s="280" t="s">
        <v>262</v>
      </c>
      <c r="P340" s="280" t="s">
        <v>925</v>
      </c>
      <c r="Q340" s="280"/>
      <c r="R340" s="280"/>
      <c r="S340" s="281"/>
      <c r="T340" s="279"/>
      <c r="U340" s="281"/>
      <c r="V340" s="281"/>
      <c r="W340" s="281"/>
      <c r="X340" s="281"/>
      <c r="Y340" s="281"/>
      <c r="Z340" s="281"/>
      <c r="AA340" s="281"/>
      <c r="AB340" s="281"/>
      <c r="AC340" s="281"/>
      <c r="AD340" s="281"/>
      <c r="AE340" s="281"/>
      <c r="AF340" s="281"/>
      <c r="AG340" s="281"/>
      <c r="AH340" s="281"/>
      <c r="AI340" s="281"/>
      <c r="AJ340" s="281"/>
      <c r="AK340" s="281"/>
      <c r="AL340" s="281"/>
      <c r="AM340" s="281"/>
      <c r="AN340" s="281"/>
      <c r="AO340" s="281"/>
      <c r="AP340" s="281"/>
      <c r="AQ340" s="281"/>
      <c r="AR340" s="281"/>
      <c r="AS340" s="280"/>
      <c r="AT340" s="280"/>
      <c r="AU340" s="281" t="s">
        <v>267</v>
      </c>
      <c r="AV340" s="281" t="s">
        <v>45</v>
      </c>
      <c r="AW340" s="281"/>
      <c r="AX340" s="281"/>
      <c r="AY340" s="281"/>
      <c r="AZ340" s="281"/>
      <c r="BA340" s="281"/>
      <c r="BB340" s="274"/>
    </row>
    <row r="341" spans="1:54">
      <c r="B341" s="273" t="s">
        <v>1953</v>
      </c>
      <c r="C341" s="274" t="s">
        <v>1623</v>
      </c>
      <c r="D341" s="275" t="s">
        <v>328</v>
      </c>
      <c r="E341" s="277"/>
      <c r="F341" s="277"/>
      <c r="G341" s="277"/>
      <c r="H341" s="278">
        <v>47</v>
      </c>
      <c r="I341" s="275" t="str">
        <f t="shared" si="59"/>
        <v>141XLPE/As-70</v>
      </c>
      <c r="J341" s="279" t="str">
        <f t="shared" si="60"/>
        <v>47ACSR-50/8</v>
      </c>
      <c r="K341" s="279"/>
      <c r="L341" s="283" t="s">
        <v>1662</v>
      </c>
      <c r="M341" s="283" t="s">
        <v>261</v>
      </c>
      <c r="N341" s="280" t="s">
        <v>2448</v>
      </c>
      <c r="O341" s="280" t="s">
        <v>262</v>
      </c>
      <c r="P341" s="280" t="s">
        <v>925</v>
      </c>
      <c r="Q341" s="280"/>
      <c r="R341" s="280"/>
      <c r="S341" s="281"/>
      <c r="T341" s="279"/>
      <c r="U341" s="281"/>
      <c r="V341" s="281"/>
      <c r="W341" s="281"/>
      <c r="X341" s="281"/>
      <c r="Y341" s="281"/>
      <c r="Z341" s="281"/>
      <c r="AA341" s="281"/>
      <c r="AB341" s="281"/>
      <c r="AC341" s="281"/>
      <c r="AD341" s="281"/>
      <c r="AE341" s="281"/>
      <c r="AF341" s="281"/>
      <c r="AG341" s="281"/>
      <c r="AH341" s="281"/>
      <c r="AI341" s="281"/>
      <c r="AJ341" s="281"/>
      <c r="AK341" s="281"/>
      <c r="AL341" s="281"/>
      <c r="AM341" s="281"/>
      <c r="AN341" s="281"/>
      <c r="AO341" s="281"/>
      <c r="AP341" s="281"/>
      <c r="AQ341" s="281"/>
      <c r="AR341" s="281"/>
      <c r="AS341" s="280"/>
      <c r="AT341" s="280"/>
      <c r="AU341" s="281" t="s">
        <v>267</v>
      </c>
      <c r="AV341" s="281" t="s">
        <v>45</v>
      </c>
      <c r="AW341" s="281"/>
      <c r="AX341" s="281"/>
      <c r="AY341" s="281"/>
      <c r="AZ341" s="281"/>
      <c r="BA341" s="281"/>
      <c r="BB341" s="274"/>
    </row>
    <row r="342" spans="1:54">
      <c r="B342" s="273" t="s">
        <v>1954</v>
      </c>
      <c r="C342" s="274" t="s">
        <v>1623</v>
      </c>
      <c r="D342" s="275" t="s">
        <v>328</v>
      </c>
      <c r="E342" s="277"/>
      <c r="F342" s="277"/>
      <c r="G342" s="277"/>
      <c r="H342" s="278">
        <v>44</v>
      </c>
      <c r="I342" s="275" t="str">
        <f t="shared" si="59"/>
        <v>132XLPE/As-70</v>
      </c>
      <c r="J342" s="279" t="str">
        <f t="shared" si="60"/>
        <v>44ACSR-50/8</v>
      </c>
      <c r="K342" s="279"/>
      <c r="L342" s="283" t="s">
        <v>1662</v>
      </c>
      <c r="M342" s="283" t="s">
        <v>261</v>
      </c>
      <c r="N342" s="280" t="s">
        <v>2448</v>
      </c>
      <c r="O342" s="280" t="s">
        <v>262</v>
      </c>
      <c r="P342" s="280" t="s">
        <v>925</v>
      </c>
      <c r="Q342" s="280"/>
      <c r="R342" s="280"/>
      <c r="S342" s="281"/>
      <c r="T342" s="279"/>
      <c r="U342" s="281" t="s">
        <v>3</v>
      </c>
      <c r="V342" s="281" t="s">
        <v>263</v>
      </c>
      <c r="W342" s="281"/>
      <c r="X342" s="281"/>
      <c r="Y342" s="281"/>
      <c r="Z342" s="281"/>
      <c r="AA342" s="281"/>
      <c r="AB342" s="281"/>
      <c r="AC342" s="281"/>
      <c r="AD342" s="281"/>
      <c r="AE342" s="281"/>
      <c r="AF342" s="281"/>
      <c r="AG342" s="281"/>
      <c r="AH342" s="281"/>
      <c r="AI342" s="281"/>
      <c r="AJ342" s="281"/>
      <c r="AK342" s="281"/>
      <c r="AL342" s="281"/>
      <c r="AM342" s="281"/>
      <c r="AN342" s="281"/>
      <c r="AO342" s="281"/>
      <c r="AP342" s="281"/>
      <c r="AQ342" s="281"/>
      <c r="AR342" s="281"/>
      <c r="AS342" s="280"/>
      <c r="AT342" s="280"/>
      <c r="AU342" s="281" t="s">
        <v>267</v>
      </c>
      <c r="AV342" s="281" t="s">
        <v>45</v>
      </c>
      <c r="AW342" s="281"/>
      <c r="AX342" s="281"/>
      <c r="AY342" s="281"/>
      <c r="AZ342" s="281"/>
      <c r="BA342" s="281"/>
      <c r="BB342" s="274"/>
    </row>
    <row r="343" spans="1:54">
      <c r="B343" s="273" t="s">
        <v>1955</v>
      </c>
      <c r="C343" s="274" t="s">
        <v>1623</v>
      </c>
      <c r="D343" s="275" t="s">
        <v>328</v>
      </c>
      <c r="E343" s="277"/>
      <c r="F343" s="277"/>
      <c r="G343" s="277"/>
      <c r="H343" s="278">
        <v>45</v>
      </c>
      <c r="I343" s="275" t="str">
        <f t="shared" si="59"/>
        <v>135XLPE/As-70</v>
      </c>
      <c r="J343" s="279" t="str">
        <f t="shared" si="60"/>
        <v>45ACSR-50/8</v>
      </c>
      <c r="K343" s="279"/>
      <c r="L343" s="283" t="s">
        <v>1662</v>
      </c>
      <c r="M343" s="283" t="s">
        <v>261</v>
      </c>
      <c r="N343" s="280" t="s">
        <v>2448</v>
      </c>
      <c r="O343" s="280" t="s">
        <v>262</v>
      </c>
      <c r="P343" s="280" t="s">
        <v>925</v>
      </c>
      <c r="Q343" s="280"/>
      <c r="R343" s="280"/>
      <c r="S343" s="281"/>
      <c r="T343" s="279"/>
      <c r="U343" s="281"/>
      <c r="V343" s="281"/>
      <c r="W343" s="281"/>
      <c r="X343" s="281"/>
      <c r="Y343" s="281"/>
      <c r="Z343" s="281"/>
      <c r="AA343" s="281"/>
      <c r="AB343" s="281"/>
      <c r="AC343" s="281"/>
      <c r="AD343" s="281"/>
      <c r="AE343" s="281"/>
      <c r="AF343" s="281"/>
      <c r="AG343" s="281"/>
      <c r="AH343" s="281"/>
      <c r="AI343" s="281"/>
      <c r="AJ343" s="281"/>
      <c r="AK343" s="281"/>
      <c r="AL343" s="281"/>
      <c r="AM343" s="281"/>
      <c r="AN343" s="281"/>
      <c r="AO343" s="281"/>
      <c r="AP343" s="281"/>
      <c r="AQ343" s="281"/>
      <c r="AR343" s="281"/>
      <c r="AS343" s="280"/>
      <c r="AT343" s="280"/>
      <c r="AU343" s="281" t="s">
        <v>267</v>
      </c>
      <c r="AV343" s="281" t="s">
        <v>45</v>
      </c>
      <c r="AW343" s="281"/>
      <c r="AX343" s="281"/>
      <c r="AY343" s="281"/>
      <c r="AZ343" s="281"/>
      <c r="BA343" s="281"/>
      <c r="BB343" s="274"/>
    </row>
    <row r="344" spans="1:54">
      <c r="B344" s="273" t="s">
        <v>1414</v>
      </c>
      <c r="C344" s="274" t="s">
        <v>1524</v>
      </c>
      <c r="D344" s="275" t="s">
        <v>328</v>
      </c>
      <c r="E344" s="277"/>
      <c r="F344" s="277"/>
      <c r="G344" s="277"/>
      <c r="H344" s="278">
        <v>35</v>
      </c>
      <c r="I344" s="275" t="str">
        <f t="shared" si="59"/>
        <v>105XLPE/As-70</v>
      </c>
      <c r="J344" s="279" t="str">
        <f t="shared" si="60"/>
        <v>35ACSR-50/8</v>
      </c>
      <c r="K344" s="279"/>
      <c r="L344" s="283" t="s">
        <v>1660</v>
      </c>
      <c r="M344" s="283" t="s">
        <v>122</v>
      </c>
      <c r="N344" s="280" t="s">
        <v>117</v>
      </c>
      <c r="O344" s="280" t="s">
        <v>268</v>
      </c>
      <c r="P344" s="280" t="s">
        <v>924</v>
      </c>
      <c r="Q344" s="280"/>
      <c r="R344" s="280"/>
      <c r="S344" s="281"/>
      <c r="T344" s="279"/>
      <c r="U344" s="281" t="s">
        <v>3</v>
      </c>
      <c r="V344" s="281" t="s">
        <v>263</v>
      </c>
      <c r="W344" s="281"/>
      <c r="X344" s="281"/>
      <c r="Y344" s="281"/>
      <c r="Z344" s="281"/>
      <c r="AA344" s="281"/>
      <c r="AB344" s="281"/>
      <c r="AC344" s="281"/>
      <c r="AD344" s="281"/>
      <c r="AE344" s="281"/>
      <c r="AF344" s="281"/>
      <c r="AG344" s="281"/>
      <c r="AH344" s="281"/>
      <c r="AI344" s="281"/>
      <c r="AJ344" s="281"/>
      <c r="AK344" s="281"/>
      <c r="AL344" s="281"/>
      <c r="AM344" s="281"/>
      <c r="AN344" s="281"/>
      <c r="AO344" s="281"/>
      <c r="AP344" s="281"/>
      <c r="AQ344" s="281"/>
      <c r="AR344" s="281"/>
      <c r="AS344" s="280"/>
      <c r="AT344" s="280"/>
      <c r="AU344" s="281" t="s">
        <v>267</v>
      </c>
      <c r="AV344" s="281" t="s">
        <v>45</v>
      </c>
      <c r="AW344" s="281"/>
      <c r="AX344" s="281"/>
      <c r="AY344" s="281"/>
      <c r="AZ344" s="281"/>
      <c r="BA344" s="281"/>
      <c r="BB344" s="274"/>
    </row>
    <row r="345" spans="1:54">
      <c r="B345" s="273"/>
      <c r="C345" s="274"/>
      <c r="D345" s="275"/>
      <c r="E345" s="277"/>
      <c r="F345" s="277"/>
      <c r="G345" s="277"/>
      <c r="H345" s="278"/>
      <c r="I345" s="275"/>
      <c r="J345" s="279"/>
      <c r="K345" s="279"/>
      <c r="L345" s="283"/>
      <c r="M345" s="283"/>
      <c r="N345" s="280"/>
      <c r="O345" s="280" t="s">
        <v>270</v>
      </c>
      <c r="P345" s="280" t="s">
        <v>1712</v>
      </c>
      <c r="Q345" s="280"/>
      <c r="R345" s="280"/>
      <c r="S345" s="281"/>
      <c r="T345" s="279"/>
      <c r="U345" s="281"/>
      <c r="V345" s="281"/>
      <c r="W345" s="281"/>
      <c r="X345" s="281"/>
      <c r="Y345" s="281"/>
      <c r="Z345" s="281"/>
      <c r="AA345" s="281"/>
      <c r="AB345" s="281"/>
      <c r="AC345" s="281"/>
      <c r="AD345" s="281"/>
      <c r="AE345" s="281"/>
      <c r="AF345" s="281"/>
      <c r="AG345" s="281"/>
      <c r="AH345" s="281"/>
      <c r="AI345" s="281"/>
      <c r="AJ345" s="281"/>
      <c r="AK345" s="281"/>
      <c r="AL345" s="281"/>
      <c r="AM345" s="281"/>
      <c r="AN345" s="281"/>
      <c r="AO345" s="281"/>
      <c r="AP345" s="281"/>
      <c r="AQ345" s="281"/>
      <c r="AR345" s="281"/>
      <c r="AS345" s="280"/>
      <c r="AT345" s="280"/>
      <c r="AU345" s="281"/>
      <c r="AV345" s="281"/>
      <c r="AW345" s="281"/>
      <c r="AX345" s="281"/>
      <c r="AY345" s="281"/>
      <c r="AZ345" s="281"/>
      <c r="BA345" s="281"/>
      <c r="BB345" s="274"/>
    </row>
    <row r="346" spans="1:54">
      <c r="B346" s="273" t="s">
        <v>1420</v>
      </c>
      <c r="C346" s="274" t="s">
        <v>1524</v>
      </c>
      <c r="D346" s="275" t="s">
        <v>328</v>
      </c>
      <c r="E346" s="277"/>
      <c r="F346" s="277"/>
      <c r="G346" s="277"/>
      <c r="H346" s="278">
        <v>40</v>
      </c>
      <c r="I346" s="275" t="str">
        <f t="shared" ref="I346" si="61">IF(H346&gt;0,3*ROUND(H346,0)&amp;D346,"-")</f>
        <v>120XLPE/As-70</v>
      </c>
      <c r="J346" s="279" t="str">
        <f>ROUND(H346,0)&amp;"ACSR-50/8"</f>
        <v>40ACSR-50/8</v>
      </c>
      <c r="K346" s="279"/>
      <c r="L346" s="283" t="s">
        <v>1660</v>
      </c>
      <c r="M346" s="283" t="s">
        <v>122</v>
      </c>
      <c r="N346" s="280" t="s">
        <v>117</v>
      </c>
      <c r="O346" s="280" t="s">
        <v>268</v>
      </c>
      <c r="P346" s="280" t="s">
        <v>924</v>
      </c>
      <c r="Q346" s="280"/>
      <c r="R346" s="280"/>
      <c r="S346" s="281"/>
      <c r="T346" s="279"/>
      <c r="U346" s="281"/>
      <c r="V346" s="281"/>
      <c r="W346" s="281"/>
      <c r="X346" s="281"/>
      <c r="Y346" s="281"/>
      <c r="Z346" s="281"/>
      <c r="AA346" s="281"/>
      <c r="AB346" s="281"/>
      <c r="AC346" s="281"/>
      <c r="AD346" s="281"/>
      <c r="AE346" s="281"/>
      <c r="AF346" s="281"/>
      <c r="AG346" s="281"/>
      <c r="AH346" s="281"/>
      <c r="AI346" s="281"/>
      <c r="AJ346" s="281"/>
      <c r="AK346" s="281"/>
      <c r="AL346" s="281"/>
      <c r="AM346" s="281"/>
      <c r="AN346" s="281"/>
      <c r="AO346" s="281"/>
      <c r="AP346" s="281"/>
      <c r="AQ346" s="281"/>
      <c r="AR346" s="281"/>
      <c r="AS346" s="280"/>
      <c r="AT346" s="280"/>
      <c r="AU346" s="281" t="s">
        <v>267</v>
      </c>
      <c r="AV346" s="281" t="s">
        <v>45</v>
      </c>
      <c r="AW346" s="281"/>
      <c r="AX346" s="281"/>
      <c r="AY346" s="281"/>
      <c r="AZ346" s="281"/>
      <c r="BA346" s="281"/>
      <c r="BB346" s="274"/>
    </row>
    <row r="347" spans="1:54">
      <c r="B347" s="273"/>
      <c r="C347" s="274"/>
      <c r="D347" s="275"/>
      <c r="E347" s="277"/>
      <c r="F347" s="277"/>
      <c r="G347" s="277"/>
      <c r="H347" s="278"/>
      <c r="I347" s="275"/>
      <c r="J347" s="279"/>
      <c r="K347" s="279"/>
      <c r="L347" s="283"/>
      <c r="M347" s="283"/>
      <c r="N347" s="280"/>
      <c r="O347" s="280" t="s">
        <v>270</v>
      </c>
      <c r="P347" s="280" t="s">
        <v>1712</v>
      </c>
      <c r="Q347" s="280"/>
      <c r="R347" s="280"/>
      <c r="S347" s="281"/>
      <c r="T347" s="279"/>
      <c r="U347" s="281"/>
      <c r="V347" s="281"/>
      <c r="W347" s="281"/>
      <c r="X347" s="281"/>
      <c r="Y347" s="281"/>
      <c r="Z347" s="281"/>
      <c r="AA347" s="281"/>
      <c r="AB347" s="281"/>
      <c r="AC347" s="281"/>
      <c r="AD347" s="281"/>
      <c r="AE347" s="281"/>
      <c r="AF347" s="281"/>
      <c r="AG347" s="281"/>
      <c r="AH347" s="281"/>
      <c r="AI347" s="281"/>
      <c r="AJ347" s="281"/>
      <c r="AK347" s="281"/>
      <c r="AL347" s="281"/>
      <c r="AM347" s="281"/>
      <c r="AN347" s="281"/>
      <c r="AO347" s="281"/>
      <c r="AP347" s="281"/>
      <c r="AQ347" s="281"/>
      <c r="AR347" s="281"/>
      <c r="AS347" s="280"/>
      <c r="AT347" s="280"/>
      <c r="AU347" s="281"/>
      <c r="AV347" s="281"/>
      <c r="AW347" s="281"/>
      <c r="AX347" s="281"/>
      <c r="AY347" s="281"/>
      <c r="AZ347" s="281"/>
      <c r="BA347" s="281"/>
      <c r="BB347" s="274"/>
    </row>
    <row r="348" spans="1:54">
      <c r="B348" s="273" t="s">
        <v>1415</v>
      </c>
      <c r="C348" s="274" t="s">
        <v>1623</v>
      </c>
      <c r="D348" s="275" t="s">
        <v>328</v>
      </c>
      <c r="E348" s="277"/>
      <c r="F348" s="277"/>
      <c r="G348" s="277"/>
      <c r="H348" s="278">
        <v>43</v>
      </c>
      <c r="I348" s="275" t="str">
        <f t="shared" ref="I348:I351" si="62">IF(H348&gt;0,3*ROUND(H348,0)&amp;D348,"-")</f>
        <v>129XLPE/As-70</v>
      </c>
      <c r="J348" s="279" t="str">
        <f t="shared" ref="J348:J351" si="63">ROUND(H348,0)&amp;"ACSR-50/8"</f>
        <v>43ACSR-50/8</v>
      </c>
      <c r="K348" s="279"/>
      <c r="L348" s="283" t="s">
        <v>1662</v>
      </c>
      <c r="M348" s="283" t="s">
        <v>261</v>
      </c>
      <c r="N348" s="280" t="s">
        <v>2448</v>
      </c>
      <c r="O348" s="280" t="s">
        <v>262</v>
      </c>
      <c r="P348" s="280" t="s">
        <v>925</v>
      </c>
      <c r="Q348" s="280"/>
      <c r="R348" s="280"/>
      <c r="S348" s="281"/>
      <c r="T348" s="279"/>
      <c r="U348" s="281" t="s">
        <v>3</v>
      </c>
      <c r="V348" s="281" t="s">
        <v>263</v>
      </c>
      <c r="W348" s="281"/>
      <c r="X348" s="281"/>
      <c r="Y348" s="281"/>
      <c r="Z348" s="281"/>
      <c r="AA348" s="281"/>
      <c r="AB348" s="281"/>
      <c r="AC348" s="281"/>
      <c r="AD348" s="281"/>
      <c r="AE348" s="281"/>
      <c r="AF348" s="281"/>
      <c r="AG348" s="281"/>
      <c r="AH348" s="281"/>
      <c r="AI348" s="281"/>
      <c r="AJ348" s="281"/>
      <c r="AK348" s="281"/>
      <c r="AL348" s="281"/>
      <c r="AM348" s="281"/>
      <c r="AN348" s="281"/>
      <c r="AO348" s="281"/>
      <c r="AP348" s="281"/>
      <c r="AQ348" s="281"/>
      <c r="AR348" s="281"/>
      <c r="AS348" s="280"/>
      <c r="AT348" s="280"/>
      <c r="AU348" s="281" t="s">
        <v>267</v>
      </c>
      <c r="AV348" s="281" t="s">
        <v>45</v>
      </c>
      <c r="AW348" s="281"/>
      <c r="AX348" s="281"/>
      <c r="AY348" s="281"/>
      <c r="AZ348" s="281"/>
      <c r="BA348" s="281"/>
      <c r="BB348" s="274"/>
    </row>
    <row r="349" spans="1:54">
      <c r="B349" s="273" t="s">
        <v>1416</v>
      </c>
      <c r="C349" s="274" t="s">
        <v>1623</v>
      </c>
      <c r="D349" s="275" t="s">
        <v>328</v>
      </c>
      <c r="E349" s="277"/>
      <c r="F349" s="277"/>
      <c r="G349" s="277"/>
      <c r="H349" s="278">
        <v>43</v>
      </c>
      <c r="I349" s="275" t="str">
        <f t="shared" si="62"/>
        <v>129XLPE/As-70</v>
      </c>
      <c r="J349" s="279" t="str">
        <f t="shared" si="63"/>
        <v>43ACSR-50/8</v>
      </c>
      <c r="K349" s="279"/>
      <c r="L349" s="283" t="s">
        <v>1662</v>
      </c>
      <c r="M349" s="283" t="s">
        <v>261</v>
      </c>
      <c r="N349" s="280" t="s">
        <v>2448</v>
      </c>
      <c r="O349" s="280" t="s">
        <v>262</v>
      </c>
      <c r="P349" s="280" t="s">
        <v>925</v>
      </c>
      <c r="Q349" s="280"/>
      <c r="R349" s="280"/>
      <c r="S349" s="281"/>
      <c r="T349" s="279"/>
      <c r="U349" s="281"/>
      <c r="V349" s="281"/>
      <c r="W349" s="281"/>
      <c r="X349" s="281"/>
      <c r="Y349" s="281"/>
      <c r="Z349" s="281"/>
      <c r="AA349" s="281"/>
      <c r="AB349" s="281"/>
      <c r="AC349" s="281"/>
      <c r="AD349" s="281"/>
      <c r="AE349" s="281"/>
      <c r="AF349" s="281"/>
      <c r="AG349" s="281"/>
      <c r="AH349" s="281"/>
      <c r="AI349" s="281"/>
      <c r="AJ349" s="281"/>
      <c r="AK349" s="281"/>
      <c r="AL349" s="281"/>
      <c r="AM349" s="281"/>
      <c r="AN349" s="281"/>
      <c r="AO349" s="281"/>
      <c r="AP349" s="281"/>
      <c r="AQ349" s="281"/>
      <c r="AR349" s="281"/>
      <c r="AS349" s="280"/>
      <c r="AT349" s="280"/>
      <c r="AU349" s="281" t="s">
        <v>267</v>
      </c>
      <c r="AV349" s="281" t="s">
        <v>45</v>
      </c>
      <c r="AW349" s="281"/>
      <c r="AX349" s="281"/>
      <c r="AY349" s="281"/>
      <c r="AZ349" s="281"/>
      <c r="BA349" s="281"/>
      <c r="BB349" s="274"/>
    </row>
    <row r="350" spans="1:54">
      <c r="B350" s="273" t="s">
        <v>1956</v>
      </c>
      <c r="C350" s="274" t="s">
        <v>1623</v>
      </c>
      <c r="D350" s="275" t="s">
        <v>328</v>
      </c>
      <c r="E350" s="277"/>
      <c r="F350" s="277"/>
      <c r="G350" s="277"/>
      <c r="H350" s="278">
        <v>43</v>
      </c>
      <c r="I350" s="275" t="str">
        <f t="shared" si="62"/>
        <v>129XLPE/As-70</v>
      </c>
      <c r="J350" s="279" t="str">
        <f t="shared" si="63"/>
        <v>43ACSR-50/8</v>
      </c>
      <c r="K350" s="279"/>
      <c r="L350" s="283" t="s">
        <v>1662</v>
      </c>
      <c r="M350" s="283" t="s">
        <v>261</v>
      </c>
      <c r="N350" s="280" t="s">
        <v>2448</v>
      </c>
      <c r="O350" s="280" t="s">
        <v>262</v>
      </c>
      <c r="P350" s="280" t="s">
        <v>925</v>
      </c>
      <c r="Q350" s="280"/>
      <c r="R350" s="280"/>
      <c r="S350" s="281"/>
      <c r="T350" s="279"/>
      <c r="U350" s="281" t="s">
        <v>3</v>
      </c>
      <c r="V350" s="281" t="s">
        <v>263</v>
      </c>
      <c r="W350" s="281"/>
      <c r="X350" s="281"/>
      <c r="Y350" s="281"/>
      <c r="Z350" s="281"/>
      <c r="AA350" s="281"/>
      <c r="AB350" s="281"/>
      <c r="AC350" s="281"/>
      <c r="AD350" s="281"/>
      <c r="AE350" s="281"/>
      <c r="AF350" s="281"/>
      <c r="AG350" s="281"/>
      <c r="AH350" s="281"/>
      <c r="AI350" s="281"/>
      <c r="AJ350" s="281"/>
      <c r="AK350" s="281"/>
      <c r="AL350" s="281"/>
      <c r="AM350" s="281"/>
      <c r="AN350" s="281"/>
      <c r="AO350" s="281"/>
      <c r="AP350" s="281"/>
      <c r="AQ350" s="281"/>
      <c r="AR350" s="281"/>
      <c r="AS350" s="280"/>
      <c r="AT350" s="280"/>
      <c r="AU350" s="281" t="s">
        <v>267</v>
      </c>
      <c r="AV350" s="281" t="s">
        <v>45</v>
      </c>
      <c r="AW350" s="281"/>
      <c r="AX350" s="281"/>
      <c r="AY350" s="281"/>
      <c r="AZ350" s="281"/>
      <c r="BA350" s="281"/>
      <c r="BB350" s="274"/>
    </row>
    <row r="351" spans="1:54">
      <c r="B351" s="273" t="s">
        <v>1957</v>
      </c>
      <c r="C351" s="274" t="s">
        <v>1959</v>
      </c>
      <c r="D351" s="275" t="s">
        <v>328</v>
      </c>
      <c r="E351" s="277"/>
      <c r="F351" s="277"/>
      <c r="G351" s="277"/>
      <c r="H351" s="278">
        <v>50</v>
      </c>
      <c r="I351" s="275" t="str">
        <f t="shared" si="62"/>
        <v>150XLPE/As-70</v>
      </c>
      <c r="J351" s="279" t="str">
        <f t="shared" si="63"/>
        <v>50ACSR-50/8</v>
      </c>
      <c r="K351" s="279"/>
      <c r="L351" s="283" t="s">
        <v>1660</v>
      </c>
      <c r="M351" s="283" t="s">
        <v>122</v>
      </c>
      <c r="N351" s="280" t="s">
        <v>2452</v>
      </c>
      <c r="O351" s="280" t="s">
        <v>256</v>
      </c>
      <c r="P351" s="280" t="s">
        <v>923</v>
      </c>
      <c r="Q351" s="280"/>
      <c r="R351" s="280"/>
      <c r="S351" s="281"/>
      <c r="T351" s="279"/>
      <c r="U351" s="281"/>
      <c r="V351" s="281"/>
      <c r="W351" s="281"/>
      <c r="X351" s="281"/>
      <c r="Y351" s="281"/>
      <c r="Z351" s="281"/>
      <c r="AA351" s="281"/>
      <c r="AB351" s="281"/>
      <c r="AC351" s="281"/>
      <c r="AD351" s="281"/>
      <c r="AE351" s="281"/>
      <c r="AF351" s="281"/>
      <c r="AG351" s="281"/>
      <c r="AH351" s="281"/>
      <c r="AI351" s="281"/>
      <c r="AJ351" s="281"/>
      <c r="AK351" s="281"/>
      <c r="AL351" s="281"/>
      <c r="AM351" s="281"/>
      <c r="AN351" s="281"/>
      <c r="AO351" s="281"/>
      <c r="AP351" s="281"/>
      <c r="AQ351" s="281"/>
      <c r="AR351" s="281"/>
      <c r="AS351" s="280"/>
      <c r="AT351" s="280"/>
      <c r="AU351" s="281" t="s">
        <v>267</v>
      </c>
      <c r="AV351" s="281" t="s">
        <v>45</v>
      </c>
      <c r="AW351" s="281"/>
      <c r="AX351" s="281"/>
      <c r="AY351" s="281"/>
      <c r="AZ351" s="281"/>
      <c r="BA351" s="281"/>
      <c r="BB351" s="274"/>
    </row>
    <row r="352" spans="1:54" ht="39.6">
      <c r="A352" s="254" t="s">
        <v>22</v>
      </c>
      <c r="B352" s="297" t="s">
        <v>2585</v>
      </c>
      <c r="C352" s="298" t="s">
        <v>1252</v>
      </c>
      <c r="D352" s="275"/>
      <c r="E352" s="277"/>
      <c r="F352" s="277"/>
      <c r="G352" s="277"/>
      <c r="H352" s="278"/>
      <c r="I352" s="275"/>
      <c r="J352" s="279"/>
      <c r="K352" s="279"/>
      <c r="L352" s="283"/>
      <c r="M352" s="283"/>
      <c r="N352" s="280"/>
      <c r="O352" s="280"/>
      <c r="P352" s="280"/>
      <c r="Q352" s="280"/>
      <c r="R352" s="280"/>
      <c r="S352" s="281"/>
      <c r="T352" s="279"/>
      <c r="U352" s="281"/>
      <c r="V352" s="281"/>
      <c r="W352" s="281"/>
      <c r="X352" s="281"/>
      <c r="Y352" s="281"/>
      <c r="Z352" s="281"/>
      <c r="AA352" s="281"/>
      <c r="AB352" s="281"/>
      <c r="AC352" s="281"/>
      <c r="AD352" s="281"/>
      <c r="AE352" s="281"/>
      <c r="AF352" s="281"/>
      <c r="AG352" s="281"/>
      <c r="AH352" s="281"/>
      <c r="AI352" s="281"/>
      <c r="AJ352" s="281"/>
      <c r="AK352" s="281"/>
      <c r="AL352" s="281"/>
      <c r="AM352" s="281"/>
      <c r="AN352" s="281"/>
      <c r="AO352" s="281"/>
      <c r="AP352" s="281"/>
      <c r="AQ352" s="281"/>
      <c r="AR352" s="281"/>
      <c r="AS352" s="280"/>
      <c r="AT352" s="280"/>
      <c r="AU352" s="281"/>
      <c r="AV352" s="281"/>
      <c r="AW352" s="281"/>
      <c r="AX352" s="281"/>
      <c r="AY352" s="281"/>
      <c r="AZ352" s="281"/>
      <c r="BA352" s="281"/>
      <c r="BB352" s="274"/>
    </row>
    <row r="353" spans="1:54" ht="13.8">
      <c r="B353" s="273" t="s">
        <v>2586</v>
      </c>
      <c r="C353" s="274" t="s">
        <v>1323</v>
      </c>
      <c r="D353" s="275"/>
      <c r="E353" s="277"/>
      <c r="F353" s="277"/>
      <c r="G353" s="277"/>
      <c r="H353" s="278"/>
      <c r="I353" s="275"/>
      <c r="J353" s="279"/>
      <c r="K353" s="279"/>
      <c r="L353" s="303" t="s">
        <v>273</v>
      </c>
      <c r="M353" s="303" t="s">
        <v>273</v>
      </c>
      <c r="N353" s="303" t="s">
        <v>273</v>
      </c>
      <c r="O353" s="280" t="s">
        <v>256</v>
      </c>
      <c r="P353" s="280" t="s">
        <v>923</v>
      </c>
      <c r="Q353" s="287" t="s">
        <v>1216</v>
      </c>
      <c r="R353" s="287" t="s">
        <v>1218</v>
      </c>
      <c r="S353" s="281"/>
      <c r="T353" s="279"/>
      <c r="U353" s="281"/>
      <c r="V353" s="281"/>
      <c r="W353" s="281"/>
      <c r="X353" s="281"/>
      <c r="Y353" s="281"/>
      <c r="Z353" s="281"/>
      <c r="AA353" s="281"/>
      <c r="AB353" s="281"/>
      <c r="AC353" s="281"/>
      <c r="AD353" s="281"/>
      <c r="AE353" s="281"/>
      <c r="AF353" s="281"/>
      <c r="AG353" s="281"/>
      <c r="AH353" s="281"/>
      <c r="AI353" s="281"/>
      <c r="AJ353" s="281"/>
      <c r="AK353" s="281"/>
      <c r="AL353" s="281"/>
      <c r="AM353" s="281"/>
      <c r="AN353" s="281"/>
      <c r="AO353" s="281"/>
      <c r="AP353" s="281"/>
      <c r="AQ353" s="281"/>
      <c r="AR353" s="281"/>
      <c r="AS353" s="280"/>
      <c r="AT353" s="280"/>
      <c r="AU353" s="281"/>
      <c r="AV353" s="281"/>
      <c r="AW353" s="281"/>
      <c r="AX353" s="281"/>
      <c r="AY353" s="281"/>
      <c r="AZ353" s="281"/>
      <c r="BA353" s="281"/>
      <c r="BB353" s="274"/>
    </row>
    <row r="354" spans="1:54" ht="13.8">
      <c r="B354" s="273"/>
      <c r="C354" s="274"/>
      <c r="D354" s="275"/>
      <c r="E354" s="277"/>
      <c r="F354" s="277"/>
      <c r="G354" s="277"/>
      <c r="H354" s="278"/>
      <c r="I354" s="275"/>
      <c r="J354" s="279"/>
      <c r="K354" s="279"/>
      <c r="L354" s="303"/>
      <c r="M354" s="303"/>
      <c r="N354" s="280" t="s">
        <v>2589</v>
      </c>
      <c r="O354" s="280"/>
      <c r="P354" s="280"/>
      <c r="Q354" s="287"/>
      <c r="R354" s="287"/>
      <c r="S354" s="281"/>
      <c r="T354" s="279"/>
      <c r="U354" s="281"/>
      <c r="V354" s="281"/>
      <c r="W354" s="281"/>
      <c r="X354" s="281"/>
      <c r="Y354" s="281"/>
      <c r="Z354" s="281"/>
      <c r="AA354" s="281"/>
      <c r="AB354" s="281"/>
      <c r="AC354" s="281"/>
      <c r="AD354" s="281"/>
      <c r="AE354" s="281"/>
      <c r="AF354" s="281"/>
      <c r="AG354" s="281"/>
      <c r="AH354" s="281"/>
      <c r="AI354" s="281"/>
      <c r="AJ354" s="281"/>
      <c r="AK354" s="281"/>
      <c r="AL354" s="281"/>
      <c r="AM354" s="281"/>
      <c r="AN354" s="281"/>
      <c r="AO354" s="281"/>
      <c r="AP354" s="281"/>
      <c r="AQ354" s="281"/>
      <c r="AR354" s="281"/>
      <c r="AS354" s="280"/>
      <c r="AT354" s="280"/>
      <c r="AU354" s="281"/>
      <c r="AV354" s="281"/>
      <c r="AW354" s="281"/>
      <c r="AX354" s="281"/>
      <c r="AY354" s="281"/>
      <c r="AZ354" s="281"/>
      <c r="BA354" s="281"/>
      <c r="BB354" s="274"/>
    </row>
    <row r="355" spans="1:54">
      <c r="B355" s="273" t="s">
        <v>2587</v>
      </c>
      <c r="C355" s="274" t="s">
        <v>2590</v>
      </c>
      <c r="D355" s="275" t="s">
        <v>328</v>
      </c>
      <c r="E355" s="277"/>
      <c r="F355" s="277"/>
      <c r="G355" s="277"/>
      <c r="H355" s="278">
        <v>29</v>
      </c>
      <c r="I355" s="275" t="str">
        <f t="shared" ref="I355" si="64">IF(H355&gt;0,3*ROUND(H355,0)&amp;D355,"-")</f>
        <v>87XLPE/As-70</v>
      </c>
      <c r="J355" s="279" t="str">
        <f t="shared" ref="J355" si="65">ROUND(H355,0)&amp;"ACSR-50/8"</f>
        <v>29ACSR-50/8</v>
      </c>
      <c r="K355" s="279"/>
      <c r="L355" s="283" t="s">
        <v>1660</v>
      </c>
      <c r="M355" s="283" t="s">
        <v>122</v>
      </c>
      <c r="N355" s="280" t="s">
        <v>2452</v>
      </c>
      <c r="O355" s="280" t="s">
        <v>256</v>
      </c>
      <c r="P355" s="280" t="s">
        <v>923</v>
      </c>
      <c r="Q355" s="280"/>
      <c r="R355" s="280"/>
      <c r="S355" s="281"/>
      <c r="T355" s="279"/>
      <c r="U355" s="281"/>
      <c r="V355" s="281"/>
      <c r="W355" s="281"/>
      <c r="X355" s="281"/>
      <c r="Y355" s="281"/>
      <c r="Z355" s="281"/>
      <c r="AA355" s="281"/>
      <c r="AB355" s="281"/>
      <c r="AC355" s="281"/>
      <c r="AD355" s="281"/>
      <c r="AE355" s="281"/>
      <c r="AF355" s="281"/>
      <c r="AG355" s="281"/>
      <c r="AH355" s="281"/>
      <c r="AI355" s="281"/>
      <c r="AJ355" s="281"/>
      <c r="AK355" s="281"/>
      <c r="AL355" s="281"/>
      <c r="AM355" s="281"/>
      <c r="AN355" s="281"/>
      <c r="AO355" s="281"/>
      <c r="AP355" s="281"/>
      <c r="AQ355" s="281"/>
      <c r="AR355" s="281"/>
      <c r="AS355" s="280"/>
      <c r="AT355" s="280"/>
      <c r="AU355" s="281" t="s">
        <v>267</v>
      </c>
      <c r="AV355" s="281" t="s">
        <v>45</v>
      </c>
      <c r="AW355" s="281"/>
      <c r="AX355" s="281"/>
      <c r="AY355" s="281"/>
      <c r="AZ355" s="281"/>
      <c r="BA355" s="281"/>
      <c r="BB355" s="274"/>
    </row>
    <row r="356" spans="1:54" ht="39.6">
      <c r="A356" s="254" t="s">
        <v>22</v>
      </c>
      <c r="B356" s="297" t="s">
        <v>901</v>
      </c>
      <c r="C356" s="298" t="s">
        <v>1253</v>
      </c>
      <c r="D356" s="299"/>
      <c r="E356" s="277"/>
      <c r="F356" s="277"/>
      <c r="G356" s="277"/>
      <c r="H356" s="290">
        <f>SUM(H357:H372)</f>
        <v>668</v>
      </c>
      <c r="I356" s="279"/>
      <c r="J356" s="279"/>
      <c r="K356" s="279"/>
      <c r="L356" s="280"/>
      <c r="M356" s="280"/>
      <c r="N356" s="280"/>
      <c r="O356" s="280"/>
      <c r="P356" s="280"/>
      <c r="Q356" s="280"/>
      <c r="R356" s="282"/>
      <c r="S356" s="281"/>
      <c r="T356" s="279"/>
      <c r="U356" s="281"/>
      <c r="V356" s="281"/>
      <c r="W356" s="281"/>
      <c r="X356" s="281"/>
      <c r="Y356" s="281"/>
      <c r="Z356" s="281"/>
      <c r="AA356" s="281"/>
      <c r="AB356" s="281"/>
      <c r="AC356" s="281"/>
      <c r="AD356" s="281"/>
      <c r="AE356" s="281"/>
      <c r="AF356" s="281"/>
      <c r="AG356" s="281"/>
      <c r="AH356" s="281"/>
      <c r="AI356" s="281"/>
      <c r="AJ356" s="281"/>
      <c r="AK356" s="281"/>
      <c r="AL356" s="281"/>
      <c r="AM356" s="281"/>
      <c r="AN356" s="281"/>
      <c r="AO356" s="281"/>
      <c r="AP356" s="281"/>
      <c r="AQ356" s="281"/>
      <c r="AR356" s="281"/>
      <c r="AS356" s="280"/>
      <c r="AT356" s="280"/>
      <c r="AU356" s="281"/>
      <c r="AV356" s="281"/>
      <c r="AW356" s="281"/>
      <c r="AX356" s="281"/>
      <c r="AY356" s="281">
        <v>1</v>
      </c>
      <c r="AZ356" s="281"/>
      <c r="BA356" s="281"/>
      <c r="BB356" s="274"/>
    </row>
    <row r="357" spans="1:54" ht="26.4">
      <c r="B357" s="301" t="s">
        <v>885</v>
      </c>
      <c r="C357" s="298" t="s">
        <v>1934</v>
      </c>
      <c r="D357" s="275"/>
      <c r="E357" s="277"/>
      <c r="F357" s="277"/>
      <c r="G357" s="277"/>
      <c r="H357" s="278"/>
      <c r="I357" s="279"/>
      <c r="J357" s="279"/>
      <c r="K357" s="279"/>
      <c r="L357" s="280"/>
      <c r="M357" s="280"/>
      <c r="N357" s="280"/>
      <c r="O357" s="280"/>
      <c r="P357" s="280"/>
      <c r="Q357" s="280"/>
      <c r="R357" s="282"/>
      <c r="S357" s="281"/>
      <c r="T357" s="279"/>
      <c r="U357" s="281"/>
      <c r="V357" s="281"/>
      <c r="W357" s="281"/>
      <c r="X357" s="281"/>
      <c r="Y357" s="281"/>
      <c r="Z357" s="281"/>
      <c r="AA357" s="281"/>
      <c r="AB357" s="281"/>
      <c r="AC357" s="281"/>
      <c r="AD357" s="281"/>
      <c r="AE357" s="281"/>
      <c r="AF357" s="281"/>
      <c r="AG357" s="281"/>
      <c r="AH357" s="281"/>
      <c r="AI357" s="281"/>
      <c r="AJ357" s="281"/>
      <c r="AK357" s="281"/>
      <c r="AL357" s="281"/>
      <c r="AM357" s="281"/>
      <c r="AN357" s="281"/>
      <c r="AO357" s="281"/>
      <c r="AP357" s="281"/>
      <c r="AQ357" s="281"/>
      <c r="AR357" s="281"/>
      <c r="AS357" s="280"/>
      <c r="AT357" s="280"/>
      <c r="AU357" s="281"/>
      <c r="AV357" s="281"/>
      <c r="AW357" s="281"/>
      <c r="AX357" s="281"/>
      <c r="AY357" s="281"/>
      <c r="AZ357" s="281"/>
      <c r="BA357" s="281"/>
      <c r="BB357" s="274"/>
    </row>
    <row r="358" spans="1:54" ht="13.8">
      <c r="B358" s="273" t="s">
        <v>1935</v>
      </c>
      <c r="C358" s="274" t="s">
        <v>1931</v>
      </c>
      <c r="D358" s="275" t="s">
        <v>328</v>
      </c>
      <c r="E358" s="277"/>
      <c r="F358" s="277"/>
      <c r="G358" s="277"/>
      <c r="H358" s="302"/>
      <c r="I358" s="275" t="s">
        <v>1661</v>
      </c>
      <c r="J358" s="279"/>
      <c r="K358" s="279"/>
      <c r="L358" s="303" t="s">
        <v>273</v>
      </c>
      <c r="M358" s="303" t="s">
        <v>273</v>
      </c>
      <c r="N358" s="303" t="s">
        <v>273</v>
      </c>
      <c r="O358" s="280" t="s">
        <v>256</v>
      </c>
      <c r="P358" s="280" t="s">
        <v>923</v>
      </c>
      <c r="Q358" s="287" t="s">
        <v>1216</v>
      </c>
      <c r="R358" s="287" t="s">
        <v>1218</v>
      </c>
      <c r="S358" s="281"/>
      <c r="T358" s="279"/>
      <c r="U358" s="281"/>
      <c r="V358" s="281" t="s">
        <v>263</v>
      </c>
      <c r="W358" s="281"/>
      <c r="X358" s="281" t="s">
        <v>168</v>
      </c>
      <c r="Y358" s="281" t="s">
        <v>166</v>
      </c>
      <c r="Z358" s="281"/>
      <c r="AA358" s="281" t="s">
        <v>265</v>
      </c>
      <c r="AB358" s="281" t="s">
        <v>258</v>
      </c>
      <c r="AC358" s="281"/>
      <c r="AD358" s="281"/>
      <c r="AE358" s="281"/>
      <c r="AF358" s="281"/>
      <c r="AG358" s="281"/>
      <c r="AH358" s="281"/>
      <c r="AI358" s="281"/>
      <c r="AJ358" s="281"/>
      <c r="AK358" s="281"/>
      <c r="AL358" s="281"/>
      <c r="AM358" s="281"/>
      <c r="AN358" s="281"/>
      <c r="AO358" s="281"/>
      <c r="AP358" s="281"/>
      <c r="AQ358" s="281"/>
      <c r="AR358" s="281"/>
      <c r="AS358" s="280"/>
      <c r="AT358" s="280"/>
      <c r="AU358" s="281"/>
      <c r="AV358" s="281"/>
      <c r="AW358" s="281"/>
      <c r="AX358" s="281"/>
      <c r="AY358" s="281"/>
      <c r="AZ358" s="281"/>
      <c r="BA358" s="281"/>
      <c r="BB358" s="274"/>
    </row>
    <row r="359" spans="1:54">
      <c r="B359" s="273" t="s">
        <v>1948</v>
      </c>
      <c r="C359" s="274" t="s">
        <v>1524</v>
      </c>
      <c r="D359" s="275" t="s">
        <v>328</v>
      </c>
      <c r="E359" s="277"/>
      <c r="F359" s="277"/>
      <c r="G359" s="277"/>
      <c r="H359" s="302">
        <v>48</v>
      </c>
      <c r="I359" s="275" t="str">
        <f t="shared" ref="I359:I372" si="66">IF(H359&gt;0,3*ROUND(H359,0)&amp;D359,"-")</f>
        <v>144XLPE/As-70</v>
      </c>
      <c r="J359" s="279" t="str">
        <f>ROUND(H359,0)&amp;"ACSR-50/8"</f>
        <v>48ACSR-50/8</v>
      </c>
      <c r="K359" s="279"/>
      <c r="L359" s="283" t="s">
        <v>1861</v>
      </c>
      <c r="M359" s="283" t="s">
        <v>121</v>
      </c>
      <c r="N359" s="280" t="s">
        <v>2452</v>
      </c>
      <c r="O359" s="280" t="s">
        <v>268</v>
      </c>
      <c r="P359" s="280" t="s">
        <v>924</v>
      </c>
      <c r="Q359" s="280"/>
      <c r="R359" s="282"/>
      <c r="S359" s="281"/>
      <c r="T359" s="279"/>
      <c r="U359" s="281" t="s">
        <v>3</v>
      </c>
      <c r="V359" s="281" t="s">
        <v>263</v>
      </c>
      <c r="W359" s="281"/>
      <c r="X359" s="281" t="s">
        <v>168</v>
      </c>
      <c r="Y359" s="281" t="s">
        <v>166</v>
      </c>
      <c r="Z359" s="281"/>
      <c r="AA359" s="281" t="s">
        <v>257</v>
      </c>
      <c r="AB359" s="281" t="s">
        <v>269</v>
      </c>
      <c r="AC359" s="281"/>
      <c r="AD359" s="281"/>
      <c r="AE359" s="281"/>
      <c r="AF359" s="281"/>
      <c r="AG359" s="281"/>
      <c r="AH359" s="281"/>
      <c r="AI359" s="281"/>
      <c r="AJ359" s="281"/>
      <c r="AK359" s="281"/>
      <c r="AL359" s="281"/>
      <c r="AM359" s="281"/>
      <c r="AN359" s="281"/>
      <c r="AO359" s="281"/>
      <c r="AP359" s="281"/>
      <c r="AQ359" s="281"/>
      <c r="AR359" s="281"/>
      <c r="AS359" s="280"/>
      <c r="AT359" s="280"/>
      <c r="AU359" s="281" t="s">
        <v>267</v>
      </c>
      <c r="AV359" s="281" t="s">
        <v>45</v>
      </c>
      <c r="AW359" s="281"/>
      <c r="AX359" s="281"/>
      <c r="AY359" s="281"/>
      <c r="AZ359" s="281"/>
      <c r="BA359" s="281"/>
      <c r="BB359" s="274"/>
    </row>
    <row r="360" spans="1:54">
      <c r="B360" s="273" t="s">
        <v>1936</v>
      </c>
      <c r="C360" s="274" t="s">
        <v>1623</v>
      </c>
      <c r="D360" s="275" t="s">
        <v>328</v>
      </c>
      <c r="E360" s="277"/>
      <c r="F360" s="277"/>
      <c r="G360" s="277"/>
      <c r="H360" s="302">
        <v>47</v>
      </c>
      <c r="I360" s="275" t="str">
        <f t="shared" si="66"/>
        <v>141XLPE/As-70</v>
      </c>
      <c r="J360" s="279" t="str">
        <f t="shared" ref="J360:J372" si="67">ROUND(H360,0)&amp;"ACSR-50/8"</f>
        <v>47ACSR-50/8</v>
      </c>
      <c r="K360" s="279"/>
      <c r="L360" s="283" t="s">
        <v>1407</v>
      </c>
      <c r="M360" s="283" t="s">
        <v>539</v>
      </c>
      <c r="N360" s="280" t="s">
        <v>2448</v>
      </c>
      <c r="O360" s="280" t="s">
        <v>262</v>
      </c>
      <c r="P360" s="280" t="s">
        <v>925</v>
      </c>
      <c r="Q360" s="280"/>
      <c r="R360" s="282"/>
      <c r="S360" s="281"/>
      <c r="T360" s="279"/>
      <c r="U360" s="281"/>
      <c r="V360" s="281" t="s">
        <v>263</v>
      </c>
      <c r="W360" s="281"/>
      <c r="X360" s="281" t="s">
        <v>168</v>
      </c>
      <c r="Y360" s="281"/>
      <c r="Z360" s="281" t="s">
        <v>264</v>
      </c>
      <c r="AA360" s="281" t="s">
        <v>265</v>
      </c>
      <c r="AB360" s="281" t="s">
        <v>266</v>
      </c>
      <c r="AC360" s="281"/>
      <c r="AD360" s="281"/>
      <c r="AE360" s="281"/>
      <c r="AF360" s="281"/>
      <c r="AG360" s="281"/>
      <c r="AH360" s="281"/>
      <c r="AI360" s="281"/>
      <c r="AJ360" s="281"/>
      <c r="AK360" s="281"/>
      <c r="AL360" s="281"/>
      <c r="AM360" s="281"/>
      <c r="AN360" s="281"/>
      <c r="AO360" s="281"/>
      <c r="AP360" s="281"/>
      <c r="AQ360" s="281"/>
      <c r="AR360" s="281"/>
      <c r="AS360" s="280"/>
      <c r="AT360" s="280"/>
      <c r="AU360" s="281" t="s">
        <v>267</v>
      </c>
      <c r="AV360" s="281" t="s">
        <v>45</v>
      </c>
      <c r="AW360" s="281"/>
      <c r="AX360" s="281"/>
      <c r="AY360" s="281"/>
      <c r="AZ360" s="281"/>
      <c r="BA360" s="281"/>
      <c r="BB360" s="274"/>
    </row>
    <row r="361" spans="1:54">
      <c r="B361" s="273" t="s">
        <v>1937</v>
      </c>
      <c r="C361" s="274" t="s">
        <v>1623</v>
      </c>
      <c r="D361" s="275" t="s">
        <v>328</v>
      </c>
      <c r="E361" s="277"/>
      <c r="F361" s="277"/>
      <c r="G361" s="277"/>
      <c r="H361" s="302">
        <v>50</v>
      </c>
      <c r="I361" s="275" t="str">
        <f t="shared" si="66"/>
        <v>150XLPE/As-70</v>
      </c>
      <c r="J361" s="279" t="str">
        <f t="shared" si="67"/>
        <v>50ACSR-50/8</v>
      </c>
      <c r="K361" s="279"/>
      <c r="L361" s="283" t="s">
        <v>1407</v>
      </c>
      <c r="M361" s="283" t="s">
        <v>539</v>
      </c>
      <c r="N361" s="280" t="s">
        <v>2448</v>
      </c>
      <c r="O361" s="280" t="s">
        <v>262</v>
      </c>
      <c r="P361" s="280" t="s">
        <v>925</v>
      </c>
      <c r="Q361" s="280"/>
      <c r="R361" s="282"/>
      <c r="S361" s="281"/>
      <c r="T361" s="279"/>
      <c r="U361" s="281"/>
      <c r="V361" s="281" t="s">
        <v>263</v>
      </c>
      <c r="W361" s="281"/>
      <c r="X361" s="281" t="s">
        <v>168</v>
      </c>
      <c r="Y361" s="281"/>
      <c r="Z361" s="281" t="s">
        <v>264</v>
      </c>
      <c r="AA361" s="281" t="s">
        <v>265</v>
      </c>
      <c r="AB361" s="281" t="s">
        <v>266</v>
      </c>
      <c r="AC361" s="281"/>
      <c r="AD361" s="281"/>
      <c r="AE361" s="281"/>
      <c r="AF361" s="281"/>
      <c r="AG361" s="281"/>
      <c r="AH361" s="281"/>
      <c r="AI361" s="281"/>
      <c r="AJ361" s="281"/>
      <c r="AK361" s="281"/>
      <c r="AL361" s="281"/>
      <c r="AM361" s="281"/>
      <c r="AN361" s="281"/>
      <c r="AO361" s="281"/>
      <c r="AP361" s="281"/>
      <c r="AQ361" s="281"/>
      <c r="AR361" s="281"/>
      <c r="AS361" s="280"/>
      <c r="AT361" s="280"/>
      <c r="AU361" s="281" t="s">
        <v>267</v>
      </c>
      <c r="AV361" s="281" t="s">
        <v>45</v>
      </c>
      <c r="AW361" s="281"/>
      <c r="AX361" s="281"/>
      <c r="AY361" s="281"/>
      <c r="AZ361" s="281"/>
      <c r="BA361" s="281"/>
      <c r="BB361" s="274"/>
    </row>
    <row r="362" spans="1:54">
      <c r="B362" s="273" t="s">
        <v>1938</v>
      </c>
      <c r="C362" s="274" t="s">
        <v>1623</v>
      </c>
      <c r="D362" s="275" t="s">
        <v>328</v>
      </c>
      <c r="E362" s="277"/>
      <c r="F362" s="277"/>
      <c r="G362" s="277"/>
      <c r="H362" s="302">
        <v>47</v>
      </c>
      <c r="I362" s="275" t="str">
        <f t="shared" si="66"/>
        <v>141XLPE/As-70</v>
      </c>
      <c r="J362" s="279" t="str">
        <f t="shared" si="67"/>
        <v>47ACSR-50/8</v>
      </c>
      <c r="K362" s="279"/>
      <c r="L362" s="283" t="s">
        <v>1407</v>
      </c>
      <c r="M362" s="283" t="s">
        <v>539</v>
      </c>
      <c r="N362" s="280" t="s">
        <v>2448</v>
      </c>
      <c r="O362" s="280" t="s">
        <v>262</v>
      </c>
      <c r="P362" s="280" t="s">
        <v>925</v>
      </c>
      <c r="Q362" s="280"/>
      <c r="R362" s="282"/>
      <c r="S362" s="281"/>
      <c r="T362" s="279"/>
      <c r="U362" s="281" t="s">
        <v>3</v>
      </c>
      <c r="V362" s="281" t="s">
        <v>263</v>
      </c>
      <c r="W362" s="281"/>
      <c r="X362" s="281" t="s">
        <v>168</v>
      </c>
      <c r="Y362" s="281"/>
      <c r="Z362" s="281" t="s">
        <v>264</v>
      </c>
      <c r="AA362" s="281" t="s">
        <v>265</v>
      </c>
      <c r="AB362" s="281" t="s">
        <v>266</v>
      </c>
      <c r="AC362" s="281"/>
      <c r="AD362" s="281"/>
      <c r="AE362" s="281"/>
      <c r="AF362" s="281"/>
      <c r="AG362" s="281"/>
      <c r="AH362" s="281"/>
      <c r="AI362" s="281"/>
      <c r="AJ362" s="281"/>
      <c r="AK362" s="281"/>
      <c r="AL362" s="281"/>
      <c r="AM362" s="281"/>
      <c r="AN362" s="281"/>
      <c r="AO362" s="281"/>
      <c r="AP362" s="281"/>
      <c r="AQ362" s="281"/>
      <c r="AR362" s="281"/>
      <c r="AS362" s="280"/>
      <c r="AT362" s="280"/>
      <c r="AU362" s="281" t="s">
        <v>267</v>
      </c>
      <c r="AV362" s="281" t="s">
        <v>45</v>
      </c>
      <c r="AW362" s="281"/>
      <c r="AX362" s="281"/>
      <c r="AY362" s="281"/>
      <c r="AZ362" s="281"/>
      <c r="BA362" s="281"/>
      <c r="BB362" s="274"/>
    </row>
    <row r="363" spans="1:54">
      <c r="B363" s="273" t="s">
        <v>1939</v>
      </c>
      <c r="C363" s="274" t="s">
        <v>1623</v>
      </c>
      <c r="D363" s="275" t="s">
        <v>328</v>
      </c>
      <c r="E363" s="277"/>
      <c r="F363" s="277"/>
      <c r="G363" s="277"/>
      <c r="H363" s="302">
        <v>50</v>
      </c>
      <c r="I363" s="275" t="str">
        <f t="shared" si="66"/>
        <v>150XLPE/As-70</v>
      </c>
      <c r="J363" s="279" t="str">
        <f t="shared" si="67"/>
        <v>50ACSR-50/8</v>
      </c>
      <c r="K363" s="279"/>
      <c r="L363" s="283" t="s">
        <v>1407</v>
      </c>
      <c r="M363" s="283" t="s">
        <v>539</v>
      </c>
      <c r="N363" s="280" t="s">
        <v>2448</v>
      </c>
      <c r="O363" s="280" t="s">
        <v>262</v>
      </c>
      <c r="P363" s="280" t="s">
        <v>925</v>
      </c>
      <c r="Q363" s="280"/>
      <c r="R363" s="282"/>
      <c r="S363" s="281"/>
      <c r="T363" s="279"/>
      <c r="U363" s="281"/>
      <c r="V363" s="281" t="s">
        <v>263</v>
      </c>
      <c r="W363" s="281"/>
      <c r="X363" s="281" t="s">
        <v>168</v>
      </c>
      <c r="Y363" s="281"/>
      <c r="Z363" s="281" t="s">
        <v>264</v>
      </c>
      <c r="AA363" s="281" t="s">
        <v>265</v>
      </c>
      <c r="AB363" s="281" t="s">
        <v>266</v>
      </c>
      <c r="AC363" s="281"/>
      <c r="AD363" s="281"/>
      <c r="AE363" s="281"/>
      <c r="AF363" s="281"/>
      <c r="AG363" s="281"/>
      <c r="AH363" s="281"/>
      <c r="AI363" s="281"/>
      <c r="AJ363" s="281"/>
      <c r="AK363" s="281"/>
      <c r="AL363" s="281"/>
      <c r="AM363" s="281"/>
      <c r="AN363" s="281"/>
      <c r="AO363" s="281"/>
      <c r="AP363" s="281"/>
      <c r="AQ363" s="281"/>
      <c r="AR363" s="281"/>
      <c r="AS363" s="280"/>
      <c r="AT363" s="280"/>
      <c r="AU363" s="281" t="s">
        <v>267</v>
      </c>
      <c r="AV363" s="281" t="s">
        <v>45</v>
      </c>
      <c r="AW363" s="281"/>
      <c r="AX363" s="281"/>
      <c r="AY363" s="281"/>
      <c r="AZ363" s="281"/>
      <c r="BA363" s="281"/>
      <c r="BB363" s="274"/>
    </row>
    <row r="364" spans="1:54">
      <c r="B364" s="273" t="s">
        <v>1940</v>
      </c>
      <c r="C364" s="274" t="s">
        <v>1623</v>
      </c>
      <c r="D364" s="275" t="s">
        <v>328</v>
      </c>
      <c r="E364" s="277"/>
      <c r="F364" s="277"/>
      <c r="G364" s="277"/>
      <c r="H364" s="302">
        <v>50</v>
      </c>
      <c r="I364" s="275" t="str">
        <f t="shared" si="66"/>
        <v>150XLPE/As-70</v>
      </c>
      <c r="J364" s="279" t="str">
        <f t="shared" si="67"/>
        <v>50ACSR-50/8</v>
      </c>
      <c r="K364" s="279"/>
      <c r="L364" s="283" t="s">
        <v>1407</v>
      </c>
      <c r="M364" s="283" t="s">
        <v>539</v>
      </c>
      <c r="N364" s="280" t="s">
        <v>2448</v>
      </c>
      <c r="O364" s="280" t="s">
        <v>262</v>
      </c>
      <c r="P364" s="280" t="s">
        <v>925</v>
      </c>
      <c r="Q364" s="280"/>
      <c r="R364" s="282"/>
      <c r="S364" s="281"/>
      <c r="T364" s="279"/>
      <c r="U364" s="281" t="s">
        <v>3</v>
      </c>
      <c r="V364" s="281" t="s">
        <v>263</v>
      </c>
      <c r="W364" s="281"/>
      <c r="X364" s="281" t="s">
        <v>168</v>
      </c>
      <c r="Y364" s="281"/>
      <c r="Z364" s="281" t="s">
        <v>264</v>
      </c>
      <c r="AA364" s="281" t="s">
        <v>265</v>
      </c>
      <c r="AB364" s="281" t="s">
        <v>266</v>
      </c>
      <c r="AC364" s="281"/>
      <c r="AD364" s="281"/>
      <c r="AE364" s="281"/>
      <c r="AF364" s="281"/>
      <c r="AG364" s="281"/>
      <c r="AH364" s="281"/>
      <c r="AI364" s="281"/>
      <c r="AJ364" s="281"/>
      <c r="AK364" s="281"/>
      <c r="AL364" s="281"/>
      <c r="AM364" s="281"/>
      <c r="AN364" s="281"/>
      <c r="AO364" s="281"/>
      <c r="AP364" s="281"/>
      <c r="AQ364" s="281"/>
      <c r="AR364" s="281"/>
      <c r="AS364" s="280"/>
      <c r="AT364" s="280"/>
      <c r="AU364" s="281" t="s">
        <v>267</v>
      </c>
      <c r="AV364" s="281" t="s">
        <v>45</v>
      </c>
      <c r="AW364" s="281"/>
      <c r="AX364" s="281"/>
      <c r="AY364" s="281"/>
      <c r="AZ364" s="281"/>
      <c r="BA364" s="281"/>
      <c r="BB364" s="274"/>
    </row>
    <row r="365" spans="1:54">
      <c r="B365" s="273" t="s">
        <v>1941</v>
      </c>
      <c r="C365" s="274" t="s">
        <v>1623</v>
      </c>
      <c r="D365" s="275" t="s">
        <v>328</v>
      </c>
      <c r="E365" s="277"/>
      <c r="F365" s="277"/>
      <c r="G365" s="277"/>
      <c r="H365" s="302">
        <v>49</v>
      </c>
      <c r="I365" s="275" t="str">
        <f t="shared" si="66"/>
        <v>147XLPE/As-70</v>
      </c>
      <c r="J365" s="279" t="str">
        <f t="shared" si="67"/>
        <v>49ACSR-50/8</v>
      </c>
      <c r="K365" s="279"/>
      <c r="L365" s="283" t="s">
        <v>1407</v>
      </c>
      <c r="M365" s="283" t="s">
        <v>539</v>
      </c>
      <c r="N365" s="280" t="s">
        <v>2448</v>
      </c>
      <c r="O365" s="280" t="s">
        <v>262</v>
      </c>
      <c r="P365" s="280" t="s">
        <v>925</v>
      </c>
      <c r="Q365" s="280"/>
      <c r="R365" s="282"/>
      <c r="S365" s="281"/>
      <c r="T365" s="279"/>
      <c r="U365" s="281"/>
      <c r="V365" s="281" t="s">
        <v>263</v>
      </c>
      <c r="W365" s="281"/>
      <c r="X365" s="281" t="s">
        <v>168</v>
      </c>
      <c r="Y365" s="281"/>
      <c r="Z365" s="281" t="s">
        <v>264</v>
      </c>
      <c r="AA365" s="281" t="s">
        <v>265</v>
      </c>
      <c r="AB365" s="281" t="s">
        <v>266</v>
      </c>
      <c r="AC365" s="281"/>
      <c r="AD365" s="281"/>
      <c r="AE365" s="281"/>
      <c r="AF365" s="281"/>
      <c r="AG365" s="281"/>
      <c r="AH365" s="281"/>
      <c r="AI365" s="281"/>
      <c r="AJ365" s="281"/>
      <c r="AK365" s="281"/>
      <c r="AL365" s="281"/>
      <c r="AM365" s="281"/>
      <c r="AN365" s="281"/>
      <c r="AO365" s="281"/>
      <c r="AP365" s="281"/>
      <c r="AQ365" s="281"/>
      <c r="AR365" s="281"/>
      <c r="AS365" s="280"/>
      <c r="AT365" s="280"/>
      <c r="AU365" s="281" t="s">
        <v>267</v>
      </c>
      <c r="AV365" s="281" t="s">
        <v>45</v>
      </c>
      <c r="AW365" s="281"/>
      <c r="AX365" s="281"/>
      <c r="AY365" s="281"/>
      <c r="AZ365" s="281"/>
      <c r="BA365" s="281"/>
      <c r="BB365" s="274"/>
    </row>
    <row r="366" spans="1:54">
      <c r="B366" s="273" t="s">
        <v>1942</v>
      </c>
      <c r="C366" s="274" t="s">
        <v>1623</v>
      </c>
      <c r="D366" s="275" t="s">
        <v>328</v>
      </c>
      <c r="E366" s="277"/>
      <c r="F366" s="277"/>
      <c r="G366" s="277"/>
      <c r="H366" s="302">
        <v>55</v>
      </c>
      <c r="I366" s="275" t="str">
        <f t="shared" si="66"/>
        <v>165XLPE/As-70</v>
      </c>
      <c r="J366" s="279" t="str">
        <f t="shared" si="67"/>
        <v>55ACSR-50/8</v>
      </c>
      <c r="K366" s="279"/>
      <c r="L366" s="283" t="s">
        <v>1407</v>
      </c>
      <c r="M366" s="283" t="s">
        <v>539</v>
      </c>
      <c r="N366" s="280" t="s">
        <v>2448</v>
      </c>
      <c r="O366" s="280" t="s">
        <v>262</v>
      </c>
      <c r="P366" s="280" t="s">
        <v>925</v>
      </c>
      <c r="Q366" s="280"/>
      <c r="R366" s="282"/>
      <c r="S366" s="281"/>
      <c r="T366" s="279"/>
      <c r="U366" s="281"/>
      <c r="V366" s="281" t="s">
        <v>263</v>
      </c>
      <c r="W366" s="281"/>
      <c r="X366" s="281" t="s">
        <v>168</v>
      </c>
      <c r="Y366" s="281"/>
      <c r="Z366" s="281" t="s">
        <v>264</v>
      </c>
      <c r="AA366" s="281" t="s">
        <v>265</v>
      </c>
      <c r="AB366" s="281" t="s">
        <v>266</v>
      </c>
      <c r="AC366" s="281"/>
      <c r="AD366" s="281"/>
      <c r="AE366" s="281"/>
      <c r="AF366" s="281"/>
      <c r="AG366" s="281"/>
      <c r="AH366" s="281"/>
      <c r="AI366" s="281"/>
      <c r="AJ366" s="281"/>
      <c r="AK366" s="281"/>
      <c r="AL366" s="281"/>
      <c r="AM366" s="281"/>
      <c r="AN366" s="281"/>
      <c r="AO366" s="281"/>
      <c r="AP366" s="281"/>
      <c r="AQ366" s="281"/>
      <c r="AR366" s="281"/>
      <c r="AS366" s="280"/>
      <c r="AT366" s="280"/>
      <c r="AU366" s="281" t="s">
        <v>267</v>
      </c>
      <c r="AV366" s="281" t="s">
        <v>45</v>
      </c>
      <c r="AW366" s="281"/>
      <c r="AX366" s="281"/>
      <c r="AY366" s="281"/>
      <c r="AZ366" s="281"/>
      <c r="BA366" s="281"/>
      <c r="BB366" s="274"/>
    </row>
    <row r="367" spans="1:54">
      <c r="B367" s="273" t="s">
        <v>1943</v>
      </c>
      <c r="C367" s="274" t="s">
        <v>1623</v>
      </c>
      <c r="D367" s="275" t="s">
        <v>328</v>
      </c>
      <c r="E367" s="277"/>
      <c r="F367" s="277"/>
      <c r="G367" s="277"/>
      <c r="H367" s="302">
        <v>43</v>
      </c>
      <c r="I367" s="275" t="str">
        <f t="shared" si="66"/>
        <v>129XLPE/As-70</v>
      </c>
      <c r="J367" s="279" t="str">
        <f t="shared" si="67"/>
        <v>43ACSR-50/8</v>
      </c>
      <c r="K367" s="279"/>
      <c r="L367" s="283" t="s">
        <v>1407</v>
      </c>
      <c r="M367" s="283" t="s">
        <v>539</v>
      </c>
      <c r="N367" s="280" t="s">
        <v>2448</v>
      </c>
      <c r="O367" s="280" t="s">
        <v>262</v>
      </c>
      <c r="P367" s="280" t="s">
        <v>925</v>
      </c>
      <c r="Q367" s="280"/>
      <c r="R367" s="282"/>
      <c r="S367" s="281"/>
      <c r="T367" s="279"/>
      <c r="U367" s="281"/>
      <c r="V367" s="281" t="s">
        <v>263</v>
      </c>
      <c r="W367" s="281"/>
      <c r="X367" s="281" t="s">
        <v>168</v>
      </c>
      <c r="Y367" s="281"/>
      <c r="Z367" s="281" t="s">
        <v>264</v>
      </c>
      <c r="AA367" s="281" t="s">
        <v>265</v>
      </c>
      <c r="AB367" s="281" t="s">
        <v>266</v>
      </c>
      <c r="AC367" s="281"/>
      <c r="AD367" s="281"/>
      <c r="AE367" s="281"/>
      <c r="AF367" s="281"/>
      <c r="AG367" s="281"/>
      <c r="AH367" s="281"/>
      <c r="AI367" s="281"/>
      <c r="AJ367" s="281"/>
      <c r="AK367" s="281"/>
      <c r="AL367" s="281"/>
      <c r="AM367" s="281"/>
      <c r="AN367" s="281"/>
      <c r="AO367" s="281"/>
      <c r="AP367" s="281"/>
      <c r="AQ367" s="281"/>
      <c r="AR367" s="281"/>
      <c r="AS367" s="280"/>
      <c r="AT367" s="280"/>
      <c r="AU367" s="281" t="s">
        <v>267</v>
      </c>
      <c r="AV367" s="281" t="s">
        <v>45</v>
      </c>
      <c r="AW367" s="281"/>
      <c r="AX367" s="281"/>
      <c r="AY367" s="281"/>
      <c r="AZ367" s="281"/>
      <c r="BA367" s="281"/>
      <c r="BB367" s="274"/>
    </row>
    <row r="368" spans="1:54">
      <c r="B368" s="273" t="s">
        <v>1944</v>
      </c>
      <c r="C368" s="274" t="s">
        <v>1623</v>
      </c>
      <c r="D368" s="275" t="s">
        <v>328</v>
      </c>
      <c r="E368" s="277"/>
      <c r="F368" s="277"/>
      <c r="G368" s="277"/>
      <c r="H368" s="302">
        <v>40</v>
      </c>
      <c r="I368" s="275" t="str">
        <f t="shared" si="66"/>
        <v>120XLPE/As-70</v>
      </c>
      <c r="J368" s="279" t="str">
        <f t="shared" si="67"/>
        <v>40ACSR-50/8</v>
      </c>
      <c r="K368" s="279"/>
      <c r="L368" s="283" t="s">
        <v>1407</v>
      </c>
      <c r="M368" s="283" t="s">
        <v>539</v>
      </c>
      <c r="N368" s="280" t="s">
        <v>2448</v>
      </c>
      <c r="O368" s="280" t="s">
        <v>262</v>
      </c>
      <c r="P368" s="280" t="s">
        <v>925</v>
      </c>
      <c r="Q368" s="280"/>
      <c r="R368" s="282"/>
      <c r="S368" s="281"/>
      <c r="T368" s="279"/>
      <c r="U368" s="281" t="s">
        <v>3</v>
      </c>
      <c r="V368" s="281" t="s">
        <v>263</v>
      </c>
      <c r="W368" s="281"/>
      <c r="X368" s="281" t="s">
        <v>168</v>
      </c>
      <c r="Y368" s="281"/>
      <c r="Z368" s="281" t="s">
        <v>264</v>
      </c>
      <c r="AA368" s="281" t="s">
        <v>265</v>
      </c>
      <c r="AB368" s="281" t="s">
        <v>266</v>
      </c>
      <c r="AC368" s="281"/>
      <c r="AD368" s="281"/>
      <c r="AE368" s="281"/>
      <c r="AF368" s="281"/>
      <c r="AG368" s="281"/>
      <c r="AH368" s="281"/>
      <c r="AI368" s="281"/>
      <c r="AJ368" s="281"/>
      <c r="AK368" s="281"/>
      <c r="AL368" s="281"/>
      <c r="AM368" s="281"/>
      <c r="AN368" s="281"/>
      <c r="AO368" s="281"/>
      <c r="AP368" s="281"/>
      <c r="AQ368" s="281"/>
      <c r="AR368" s="281"/>
      <c r="AS368" s="280"/>
      <c r="AT368" s="280"/>
      <c r="AU368" s="281" t="s">
        <v>267</v>
      </c>
      <c r="AV368" s="281" t="s">
        <v>45</v>
      </c>
      <c r="AW368" s="281"/>
      <c r="AX368" s="281"/>
      <c r="AY368" s="281"/>
      <c r="AZ368" s="281"/>
      <c r="BA368" s="281"/>
      <c r="BB368" s="274"/>
    </row>
    <row r="369" spans="1:54">
      <c r="B369" s="273" t="s">
        <v>1945</v>
      </c>
      <c r="C369" s="274" t="s">
        <v>1623</v>
      </c>
      <c r="D369" s="275" t="s">
        <v>328</v>
      </c>
      <c r="E369" s="277"/>
      <c r="F369" s="277"/>
      <c r="G369" s="277"/>
      <c r="H369" s="302">
        <v>47</v>
      </c>
      <c r="I369" s="275" t="str">
        <f t="shared" si="66"/>
        <v>141XLPE/As-70</v>
      </c>
      <c r="J369" s="279" t="str">
        <f t="shared" si="67"/>
        <v>47ACSR-50/8</v>
      </c>
      <c r="K369" s="279"/>
      <c r="L369" s="283" t="s">
        <v>1407</v>
      </c>
      <c r="M369" s="283" t="s">
        <v>539</v>
      </c>
      <c r="N369" s="280" t="s">
        <v>2448</v>
      </c>
      <c r="O369" s="280" t="s">
        <v>262</v>
      </c>
      <c r="P369" s="280" t="s">
        <v>925</v>
      </c>
      <c r="Q369" s="280"/>
      <c r="R369" s="282"/>
      <c r="S369" s="281"/>
      <c r="T369" s="279"/>
      <c r="U369" s="281"/>
      <c r="V369" s="281" t="s">
        <v>263</v>
      </c>
      <c r="W369" s="281"/>
      <c r="X369" s="281" t="s">
        <v>168</v>
      </c>
      <c r="Y369" s="281"/>
      <c r="Z369" s="281" t="s">
        <v>264</v>
      </c>
      <c r="AA369" s="281" t="s">
        <v>265</v>
      </c>
      <c r="AB369" s="281" t="s">
        <v>266</v>
      </c>
      <c r="AC369" s="281"/>
      <c r="AD369" s="281"/>
      <c r="AE369" s="281"/>
      <c r="AF369" s="281"/>
      <c r="AG369" s="281"/>
      <c r="AH369" s="281"/>
      <c r="AI369" s="281"/>
      <c r="AJ369" s="281"/>
      <c r="AK369" s="281"/>
      <c r="AL369" s="281"/>
      <c r="AM369" s="281"/>
      <c r="AN369" s="281"/>
      <c r="AO369" s="281"/>
      <c r="AP369" s="281"/>
      <c r="AQ369" s="281"/>
      <c r="AR369" s="281"/>
      <c r="AS369" s="280"/>
      <c r="AT369" s="280"/>
      <c r="AU369" s="281" t="s">
        <v>267</v>
      </c>
      <c r="AV369" s="281" t="s">
        <v>45</v>
      </c>
      <c r="AW369" s="281"/>
      <c r="AX369" s="281"/>
      <c r="AY369" s="281"/>
      <c r="AZ369" s="281"/>
      <c r="BA369" s="281"/>
      <c r="BB369" s="274"/>
    </row>
    <row r="370" spans="1:54">
      <c r="B370" s="273" t="s">
        <v>1946</v>
      </c>
      <c r="C370" s="274" t="s">
        <v>1623</v>
      </c>
      <c r="D370" s="275" t="s">
        <v>328</v>
      </c>
      <c r="E370" s="277"/>
      <c r="F370" s="277"/>
      <c r="G370" s="277"/>
      <c r="H370" s="302">
        <v>48</v>
      </c>
      <c r="I370" s="275" t="str">
        <f t="shared" si="66"/>
        <v>144XLPE/As-70</v>
      </c>
      <c r="J370" s="279" t="str">
        <f t="shared" si="67"/>
        <v>48ACSR-50/8</v>
      </c>
      <c r="K370" s="279"/>
      <c r="L370" s="283" t="s">
        <v>1407</v>
      </c>
      <c r="M370" s="283" t="s">
        <v>539</v>
      </c>
      <c r="N370" s="280" t="s">
        <v>2448</v>
      </c>
      <c r="O370" s="280" t="s">
        <v>262</v>
      </c>
      <c r="P370" s="280" t="s">
        <v>925</v>
      </c>
      <c r="Q370" s="280"/>
      <c r="R370" s="282"/>
      <c r="S370" s="281"/>
      <c r="T370" s="279"/>
      <c r="U370" s="281"/>
      <c r="V370" s="281" t="s">
        <v>263</v>
      </c>
      <c r="W370" s="281"/>
      <c r="X370" s="281" t="s">
        <v>168</v>
      </c>
      <c r="Y370" s="281"/>
      <c r="Z370" s="281" t="s">
        <v>264</v>
      </c>
      <c r="AA370" s="281" t="s">
        <v>265</v>
      </c>
      <c r="AB370" s="281" t="s">
        <v>266</v>
      </c>
      <c r="AC370" s="281"/>
      <c r="AD370" s="281"/>
      <c r="AE370" s="281"/>
      <c r="AF370" s="281"/>
      <c r="AG370" s="281"/>
      <c r="AH370" s="281"/>
      <c r="AI370" s="281"/>
      <c r="AJ370" s="281"/>
      <c r="AK370" s="281"/>
      <c r="AL370" s="281"/>
      <c r="AM370" s="281"/>
      <c r="AN370" s="281"/>
      <c r="AO370" s="281"/>
      <c r="AP370" s="281"/>
      <c r="AQ370" s="281"/>
      <c r="AR370" s="281"/>
      <c r="AS370" s="280"/>
      <c r="AT370" s="280"/>
      <c r="AU370" s="281" t="s">
        <v>267</v>
      </c>
      <c r="AV370" s="281" t="s">
        <v>45</v>
      </c>
      <c r="AW370" s="281"/>
      <c r="AX370" s="281"/>
      <c r="AY370" s="281"/>
      <c r="AZ370" s="281"/>
      <c r="BA370" s="281"/>
      <c r="BB370" s="274"/>
    </row>
    <row r="371" spans="1:54">
      <c r="B371" s="273" t="s">
        <v>1947</v>
      </c>
      <c r="C371" s="274" t="s">
        <v>1623</v>
      </c>
      <c r="D371" s="275" t="s">
        <v>328</v>
      </c>
      <c r="E371" s="277"/>
      <c r="F371" s="277"/>
      <c r="G371" s="277"/>
      <c r="H371" s="302">
        <v>46</v>
      </c>
      <c r="I371" s="275" t="str">
        <f t="shared" si="66"/>
        <v>138XLPE/As-70</v>
      </c>
      <c r="J371" s="279" t="str">
        <f t="shared" si="67"/>
        <v>46ACSR-50/8</v>
      </c>
      <c r="K371" s="279"/>
      <c r="L371" s="283" t="s">
        <v>1407</v>
      </c>
      <c r="M371" s="283" t="s">
        <v>539</v>
      </c>
      <c r="N371" s="280" t="s">
        <v>2448</v>
      </c>
      <c r="O371" s="280" t="s">
        <v>262</v>
      </c>
      <c r="P371" s="280" t="s">
        <v>925</v>
      </c>
      <c r="Q371" s="280"/>
      <c r="R371" s="282"/>
      <c r="S371" s="281"/>
      <c r="T371" s="279"/>
      <c r="U371" s="281"/>
      <c r="V371" s="281" t="s">
        <v>263</v>
      </c>
      <c r="W371" s="281"/>
      <c r="X371" s="281" t="s">
        <v>168</v>
      </c>
      <c r="Y371" s="281"/>
      <c r="Z371" s="281" t="s">
        <v>264</v>
      </c>
      <c r="AA371" s="281" t="s">
        <v>265</v>
      </c>
      <c r="AB371" s="281" t="s">
        <v>266</v>
      </c>
      <c r="AC371" s="281"/>
      <c r="AD371" s="281"/>
      <c r="AE371" s="281"/>
      <c r="AF371" s="281"/>
      <c r="AG371" s="281"/>
      <c r="AH371" s="281"/>
      <c r="AI371" s="281"/>
      <c r="AJ371" s="281"/>
      <c r="AK371" s="281"/>
      <c r="AL371" s="281"/>
      <c r="AM371" s="281"/>
      <c r="AN371" s="281"/>
      <c r="AO371" s="281"/>
      <c r="AP371" s="281"/>
      <c r="AQ371" s="281"/>
      <c r="AR371" s="281"/>
      <c r="AS371" s="280"/>
      <c r="AT371" s="280"/>
      <c r="AU371" s="281" t="s">
        <v>267</v>
      </c>
      <c r="AV371" s="281" t="s">
        <v>45</v>
      </c>
      <c r="AW371" s="281"/>
      <c r="AX371" s="281"/>
      <c r="AY371" s="281"/>
      <c r="AZ371" s="281"/>
      <c r="BA371" s="281"/>
      <c r="BB371" s="274"/>
    </row>
    <row r="372" spans="1:54">
      <c r="B372" s="273" t="s">
        <v>1409</v>
      </c>
      <c r="C372" s="274" t="s">
        <v>1949</v>
      </c>
      <c r="D372" s="275" t="s">
        <v>328</v>
      </c>
      <c r="E372" s="277"/>
      <c r="F372" s="277"/>
      <c r="G372" s="277"/>
      <c r="H372" s="302">
        <v>48</v>
      </c>
      <c r="I372" s="275" t="str">
        <f t="shared" si="66"/>
        <v>144XLPE/As-70</v>
      </c>
      <c r="J372" s="279" t="str">
        <f t="shared" si="67"/>
        <v>48ACSR-50/8</v>
      </c>
      <c r="K372" s="279"/>
      <c r="L372" s="283" t="s">
        <v>1861</v>
      </c>
      <c r="M372" s="283" t="s">
        <v>121</v>
      </c>
      <c r="N372" s="280" t="s">
        <v>2452</v>
      </c>
      <c r="O372" s="280" t="s">
        <v>256</v>
      </c>
      <c r="P372" s="280" t="s">
        <v>923</v>
      </c>
      <c r="Q372" s="280"/>
      <c r="R372" s="282"/>
      <c r="S372" s="281"/>
      <c r="T372" s="279"/>
      <c r="U372" s="281"/>
      <c r="V372" s="281" t="s">
        <v>263</v>
      </c>
      <c r="W372" s="281"/>
      <c r="X372" s="281" t="s">
        <v>168</v>
      </c>
      <c r="Y372" s="281" t="s">
        <v>166</v>
      </c>
      <c r="Z372" s="281"/>
      <c r="AA372" s="281" t="s">
        <v>265</v>
      </c>
      <c r="AB372" s="281" t="s">
        <v>258</v>
      </c>
      <c r="AC372" s="281"/>
      <c r="AD372" s="281"/>
      <c r="AE372" s="281"/>
      <c r="AF372" s="281"/>
      <c r="AG372" s="281"/>
      <c r="AH372" s="281"/>
      <c r="AI372" s="281"/>
      <c r="AJ372" s="281"/>
      <c r="AK372" s="281"/>
      <c r="AL372" s="281"/>
      <c r="AM372" s="281"/>
      <c r="AN372" s="281"/>
      <c r="AO372" s="281"/>
      <c r="AP372" s="281"/>
      <c r="AQ372" s="281"/>
      <c r="AR372" s="281"/>
      <c r="AS372" s="280"/>
      <c r="AT372" s="280"/>
      <c r="AU372" s="281" t="s">
        <v>267</v>
      </c>
      <c r="AV372" s="281" t="s">
        <v>45</v>
      </c>
      <c r="AW372" s="281"/>
      <c r="AX372" s="281"/>
      <c r="AY372" s="281"/>
      <c r="AZ372" s="281"/>
      <c r="BA372" s="281"/>
      <c r="BB372" s="274"/>
    </row>
    <row r="373" spans="1:54" ht="39.6">
      <c r="A373" s="254" t="s">
        <v>22</v>
      </c>
      <c r="B373" s="297" t="s">
        <v>1621</v>
      </c>
      <c r="C373" s="298" t="s">
        <v>1254</v>
      </c>
      <c r="D373" s="299"/>
      <c r="E373" s="277"/>
      <c r="F373" s="277"/>
      <c r="G373" s="277"/>
      <c r="H373" s="290">
        <f>SUM(H374:H390)</f>
        <v>543</v>
      </c>
      <c r="I373" s="279"/>
      <c r="J373" s="279"/>
      <c r="K373" s="279"/>
      <c r="L373" s="280"/>
      <c r="M373" s="280"/>
      <c r="N373" s="280"/>
      <c r="O373" s="280"/>
      <c r="P373" s="280"/>
      <c r="Q373" s="280"/>
      <c r="R373" s="282"/>
      <c r="S373" s="281"/>
      <c r="T373" s="279"/>
      <c r="U373" s="281"/>
      <c r="V373" s="281"/>
      <c r="W373" s="281"/>
      <c r="X373" s="281"/>
      <c r="Y373" s="281"/>
      <c r="Z373" s="281"/>
      <c r="AA373" s="281"/>
      <c r="AB373" s="281"/>
      <c r="AC373" s="281"/>
      <c r="AD373" s="281"/>
      <c r="AE373" s="281"/>
      <c r="AF373" s="281"/>
      <c r="AG373" s="281"/>
      <c r="AH373" s="281"/>
      <c r="AI373" s="281"/>
      <c r="AJ373" s="281"/>
      <c r="AK373" s="281"/>
      <c r="AL373" s="281"/>
      <c r="AM373" s="281"/>
      <c r="AN373" s="281"/>
      <c r="AO373" s="281"/>
      <c r="AP373" s="281"/>
      <c r="AQ373" s="281"/>
      <c r="AR373" s="281"/>
      <c r="AS373" s="280"/>
      <c r="AT373" s="280"/>
      <c r="AU373" s="281"/>
      <c r="AV373" s="281"/>
      <c r="AW373" s="281"/>
      <c r="AX373" s="281"/>
      <c r="AY373" s="281"/>
      <c r="AZ373" s="281"/>
      <c r="BA373" s="281"/>
      <c r="BB373" s="274"/>
    </row>
    <row r="374" spans="1:54" ht="39.6">
      <c r="B374" s="301" t="s">
        <v>885</v>
      </c>
      <c r="C374" s="298" t="s">
        <v>1917</v>
      </c>
      <c r="D374" s="275"/>
      <c r="E374" s="277"/>
      <c r="F374" s="277"/>
      <c r="G374" s="277"/>
      <c r="H374" s="278"/>
      <c r="I374" s="279"/>
      <c r="J374" s="279"/>
      <c r="K374" s="279"/>
      <c r="L374" s="280"/>
      <c r="M374" s="280"/>
      <c r="N374" s="280"/>
      <c r="O374" s="280"/>
      <c r="P374" s="280"/>
      <c r="Q374" s="280"/>
      <c r="R374" s="282"/>
      <c r="S374" s="281"/>
      <c r="T374" s="279"/>
      <c r="U374" s="281"/>
      <c r="V374" s="281"/>
      <c r="W374" s="281"/>
      <c r="X374" s="281"/>
      <c r="Y374" s="281"/>
      <c r="Z374" s="281"/>
      <c r="AA374" s="281"/>
      <c r="AB374" s="281"/>
      <c r="AC374" s="281"/>
      <c r="AD374" s="281"/>
      <c r="AE374" s="281"/>
      <c r="AF374" s="281"/>
      <c r="AG374" s="281"/>
      <c r="AH374" s="281"/>
      <c r="AI374" s="281"/>
      <c r="AJ374" s="281"/>
      <c r="AK374" s="281"/>
      <c r="AL374" s="281"/>
      <c r="AM374" s="281"/>
      <c r="AN374" s="281"/>
      <c r="AO374" s="281"/>
      <c r="AP374" s="281"/>
      <c r="AQ374" s="281"/>
      <c r="AR374" s="281"/>
      <c r="AS374" s="280"/>
      <c r="AT374" s="280"/>
      <c r="AU374" s="281"/>
      <c r="AV374" s="281"/>
      <c r="AW374" s="281"/>
      <c r="AX374" s="281"/>
      <c r="AY374" s="281"/>
      <c r="AZ374" s="281"/>
      <c r="BA374" s="281"/>
      <c r="BB374" s="274"/>
    </row>
    <row r="375" spans="1:54" ht="13.8">
      <c r="B375" s="273" t="s">
        <v>1918</v>
      </c>
      <c r="C375" s="274" t="s">
        <v>1931</v>
      </c>
      <c r="D375" s="275" t="s">
        <v>328</v>
      </c>
      <c r="E375" s="277"/>
      <c r="F375" s="277"/>
      <c r="G375" s="277"/>
      <c r="H375" s="302"/>
      <c r="I375" s="275" t="s">
        <v>1661</v>
      </c>
      <c r="J375" s="279"/>
      <c r="K375" s="279"/>
      <c r="L375" s="303" t="s">
        <v>273</v>
      </c>
      <c r="M375" s="303" t="s">
        <v>273</v>
      </c>
      <c r="N375" s="303" t="s">
        <v>273</v>
      </c>
      <c r="O375" s="280" t="s">
        <v>256</v>
      </c>
      <c r="P375" s="280" t="s">
        <v>923</v>
      </c>
      <c r="Q375" s="287" t="s">
        <v>1216</v>
      </c>
      <c r="R375" s="287" t="s">
        <v>1218</v>
      </c>
      <c r="S375" s="281"/>
      <c r="T375" s="279"/>
      <c r="U375" s="281"/>
      <c r="V375" s="281" t="s">
        <v>263</v>
      </c>
      <c r="W375" s="281"/>
      <c r="X375" s="281" t="s">
        <v>168</v>
      </c>
      <c r="Y375" s="281" t="s">
        <v>166</v>
      </c>
      <c r="Z375" s="281"/>
      <c r="AA375" s="281" t="s">
        <v>265</v>
      </c>
      <c r="AB375" s="281" t="s">
        <v>258</v>
      </c>
      <c r="AC375" s="281"/>
      <c r="AD375" s="281"/>
      <c r="AE375" s="281"/>
      <c r="AF375" s="281"/>
      <c r="AG375" s="281"/>
      <c r="AH375" s="281"/>
      <c r="AI375" s="281"/>
      <c r="AJ375" s="281"/>
      <c r="AK375" s="281"/>
      <c r="AL375" s="281"/>
      <c r="AM375" s="281"/>
      <c r="AN375" s="281"/>
      <c r="AO375" s="281"/>
      <c r="AP375" s="281"/>
      <c r="AQ375" s="281"/>
      <c r="AR375" s="281"/>
      <c r="AS375" s="280"/>
      <c r="AT375" s="280"/>
      <c r="AU375" s="281"/>
      <c r="AV375" s="281"/>
      <c r="AW375" s="281"/>
      <c r="AX375" s="281"/>
      <c r="AY375" s="281"/>
      <c r="AZ375" s="281"/>
      <c r="BA375" s="281"/>
      <c r="BB375" s="274"/>
    </row>
    <row r="376" spans="1:54">
      <c r="B376" s="273" t="s">
        <v>1933</v>
      </c>
      <c r="C376" s="274" t="s">
        <v>1524</v>
      </c>
      <c r="D376" s="275" t="s">
        <v>328</v>
      </c>
      <c r="E376" s="277"/>
      <c r="F376" s="277"/>
      <c r="G376" s="277"/>
      <c r="H376" s="302">
        <v>38</v>
      </c>
      <c r="I376" s="275" t="str">
        <f t="shared" ref="I376" si="68">IF(H376&gt;0,3*ROUND(H376,0)&amp;D376,"-")</f>
        <v>114XLPE/As-70</v>
      </c>
      <c r="J376" s="279" t="str">
        <f t="shared" ref="J376" si="69">ROUND(H376,0)&amp;"ACSR-50/8"</f>
        <v>38ACSR-50/8</v>
      </c>
      <c r="K376" s="279"/>
      <c r="L376" s="283" t="s">
        <v>1861</v>
      </c>
      <c r="M376" s="283" t="s">
        <v>121</v>
      </c>
      <c r="N376" s="280" t="s">
        <v>2452</v>
      </c>
      <c r="O376" s="280" t="s">
        <v>268</v>
      </c>
      <c r="P376" s="280" t="s">
        <v>924</v>
      </c>
      <c r="Q376" s="280"/>
      <c r="R376" s="282"/>
      <c r="S376" s="281"/>
      <c r="T376" s="279"/>
      <c r="U376" s="281" t="s">
        <v>3</v>
      </c>
      <c r="V376" s="281" t="s">
        <v>263</v>
      </c>
      <c r="W376" s="281"/>
      <c r="X376" s="281" t="s">
        <v>168</v>
      </c>
      <c r="Y376" s="281" t="s">
        <v>166</v>
      </c>
      <c r="Z376" s="281"/>
      <c r="AA376" s="281" t="s">
        <v>257</v>
      </c>
      <c r="AB376" s="281" t="s">
        <v>269</v>
      </c>
      <c r="AC376" s="281"/>
      <c r="AD376" s="281"/>
      <c r="AE376" s="281"/>
      <c r="AF376" s="281"/>
      <c r="AG376" s="281"/>
      <c r="AH376" s="281"/>
      <c r="AI376" s="281"/>
      <c r="AJ376" s="281"/>
      <c r="AK376" s="281"/>
      <c r="AL376" s="281"/>
      <c r="AM376" s="281"/>
      <c r="AN376" s="281"/>
      <c r="AO376" s="281"/>
      <c r="AP376" s="281"/>
      <c r="AQ376" s="281"/>
      <c r="AR376" s="281"/>
      <c r="AS376" s="280"/>
      <c r="AT376" s="280"/>
      <c r="AU376" s="281" t="s">
        <v>267</v>
      </c>
      <c r="AV376" s="281" t="s">
        <v>45</v>
      </c>
      <c r="AW376" s="281"/>
      <c r="AX376" s="281"/>
      <c r="AY376" s="281"/>
      <c r="AZ376" s="281"/>
      <c r="BA376" s="281"/>
      <c r="BB376" s="274"/>
    </row>
    <row r="377" spans="1:54">
      <c r="B377" s="273"/>
      <c r="C377" s="274"/>
      <c r="D377" s="275"/>
      <c r="E377" s="277"/>
      <c r="F377" s="277"/>
      <c r="G377" s="277"/>
      <c r="H377" s="302"/>
      <c r="I377" s="275"/>
      <c r="J377" s="279"/>
      <c r="K377" s="279"/>
      <c r="L377" s="283"/>
      <c r="M377" s="283"/>
      <c r="N377" s="280"/>
      <c r="O377" s="280" t="s">
        <v>270</v>
      </c>
      <c r="P377" s="280" t="s">
        <v>1712</v>
      </c>
      <c r="Q377" s="280"/>
      <c r="R377" s="282"/>
      <c r="S377" s="281"/>
      <c r="T377" s="279"/>
      <c r="U377" s="281"/>
      <c r="V377" s="281"/>
      <c r="W377" s="281"/>
      <c r="X377" s="281" t="s">
        <v>168</v>
      </c>
      <c r="Y377" s="281"/>
      <c r="Z377" s="281"/>
      <c r="AA377" s="281"/>
      <c r="AB377" s="281"/>
      <c r="AC377" s="281"/>
      <c r="AD377" s="281"/>
      <c r="AE377" s="281"/>
      <c r="AF377" s="281"/>
      <c r="AG377" s="281"/>
      <c r="AH377" s="281"/>
      <c r="AI377" s="281"/>
      <c r="AJ377" s="281"/>
      <c r="AK377" s="281"/>
      <c r="AL377" s="281"/>
      <c r="AM377" s="281"/>
      <c r="AN377" s="281"/>
      <c r="AO377" s="281"/>
      <c r="AP377" s="281"/>
      <c r="AQ377" s="281"/>
      <c r="AR377" s="281"/>
      <c r="AS377" s="280"/>
      <c r="AT377" s="280"/>
      <c r="AU377" s="281"/>
      <c r="AV377" s="281"/>
      <c r="AW377" s="281"/>
      <c r="AX377" s="281"/>
      <c r="AY377" s="281"/>
      <c r="AZ377" s="281"/>
      <c r="BA377" s="281"/>
      <c r="BB377" s="274"/>
    </row>
    <row r="378" spans="1:54">
      <c r="B378" s="273" t="s">
        <v>1919</v>
      </c>
      <c r="C378" s="274" t="s">
        <v>1623</v>
      </c>
      <c r="D378" s="275" t="s">
        <v>328</v>
      </c>
      <c r="E378" s="277"/>
      <c r="F378" s="277"/>
      <c r="G378" s="277"/>
      <c r="H378" s="302">
        <v>41</v>
      </c>
      <c r="I378" s="275" t="str">
        <f t="shared" ref="I378:I390" si="70">IF(H378&gt;0,3*ROUND(H378,0)&amp;D378,"-")</f>
        <v>123XLPE/As-70</v>
      </c>
      <c r="J378" s="279" t="str">
        <f t="shared" ref="J378:J390" si="71">ROUND(H378,0)&amp;"ACSR-50/8"</f>
        <v>41ACSR-50/8</v>
      </c>
      <c r="K378" s="279"/>
      <c r="L378" s="283" t="s">
        <v>1407</v>
      </c>
      <c r="M378" s="283" t="s">
        <v>539</v>
      </c>
      <c r="N378" s="280" t="s">
        <v>2448</v>
      </c>
      <c r="O378" s="280" t="s">
        <v>262</v>
      </c>
      <c r="P378" s="280" t="s">
        <v>925</v>
      </c>
      <c r="Q378" s="280"/>
      <c r="R378" s="282"/>
      <c r="S378" s="281"/>
      <c r="T378" s="279"/>
      <c r="U378" s="281"/>
      <c r="V378" s="281" t="s">
        <v>263</v>
      </c>
      <c r="W378" s="281"/>
      <c r="X378" s="281" t="s">
        <v>168</v>
      </c>
      <c r="Y378" s="281"/>
      <c r="Z378" s="281" t="s">
        <v>264</v>
      </c>
      <c r="AA378" s="281" t="s">
        <v>265</v>
      </c>
      <c r="AB378" s="281" t="s">
        <v>266</v>
      </c>
      <c r="AC378" s="281"/>
      <c r="AD378" s="281"/>
      <c r="AE378" s="281"/>
      <c r="AF378" s="281"/>
      <c r="AG378" s="281"/>
      <c r="AH378" s="281"/>
      <c r="AI378" s="281"/>
      <c r="AJ378" s="281"/>
      <c r="AK378" s="281"/>
      <c r="AL378" s="281"/>
      <c r="AM378" s="281"/>
      <c r="AN378" s="281"/>
      <c r="AO378" s="281"/>
      <c r="AP378" s="281"/>
      <c r="AQ378" s="281"/>
      <c r="AR378" s="281"/>
      <c r="AS378" s="280"/>
      <c r="AT378" s="280"/>
      <c r="AU378" s="281" t="s">
        <v>267</v>
      </c>
      <c r="AV378" s="281" t="s">
        <v>45</v>
      </c>
      <c r="AW378" s="281"/>
      <c r="AX378" s="281"/>
      <c r="AY378" s="281"/>
      <c r="AZ378" s="281"/>
      <c r="BA378" s="281"/>
      <c r="BB378" s="274"/>
    </row>
    <row r="379" spans="1:54">
      <c r="B379" s="273" t="s">
        <v>1920</v>
      </c>
      <c r="C379" s="274" t="s">
        <v>1623</v>
      </c>
      <c r="D379" s="275" t="s">
        <v>328</v>
      </c>
      <c r="E379" s="277"/>
      <c r="F379" s="277"/>
      <c r="G379" s="277"/>
      <c r="H379" s="302">
        <v>40</v>
      </c>
      <c r="I379" s="275" t="str">
        <f t="shared" si="70"/>
        <v>120XLPE/As-70</v>
      </c>
      <c r="J379" s="279" t="str">
        <f t="shared" si="71"/>
        <v>40ACSR-50/8</v>
      </c>
      <c r="K379" s="279"/>
      <c r="L379" s="283" t="s">
        <v>1407</v>
      </c>
      <c r="M379" s="283" t="s">
        <v>539</v>
      </c>
      <c r="N379" s="280" t="s">
        <v>2448</v>
      </c>
      <c r="O379" s="280" t="s">
        <v>262</v>
      </c>
      <c r="P379" s="280" t="s">
        <v>925</v>
      </c>
      <c r="Q379" s="280"/>
      <c r="R379" s="282"/>
      <c r="S379" s="281"/>
      <c r="T379" s="279"/>
      <c r="U379" s="281"/>
      <c r="V379" s="281" t="s">
        <v>263</v>
      </c>
      <c r="W379" s="281"/>
      <c r="X379" s="281" t="s">
        <v>168</v>
      </c>
      <c r="Y379" s="281"/>
      <c r="Z379" s="281" t="s">
        <v>264</v>
      </c>
      <c r="AA379" s="281" t="s">
        <v>265</v>
      </c>
      <c r="AB379" s="281" t="s">
        <v>266</v>
      </c>
      <c r="AC379" s="281"/>
      <c r="AD379" s="281"/>
      <c r="AE379" s="281"/>
      <c r="AF379" s="281"/>
      <c r="AG379" s="281"/>
      <c r="AH379" s="281"/>
      <c r="AI379" s="281"/>
      <c r="AJ379" s="281"/>
      <c r="AK379" s="281"/>
      <c r="AL379" s="281"/>
      <c r="AM379" s="281"/>
      <c r="AN379" s="281"/>
      <c r="AO379" s="281"/>
      <c r="AP379" s="281"/>
      <c r="AQ379" s="281"/>
      <c r="AR379" s="281"/>
      <c r="AS379" s="280"/>
      <c r="AT379" s="280"/>
      <c r="AU379" s="281" t="s">
        <v>267</v>
      </c>
      <c r="AV379" s="281" t="s">
        <v>45</v>
      </c>
      <c r="AW379" s="281"/>
      <c r="AX379" s="281"/>
      <c r="AY379" s="281"/>
      <c r="AZ379" s="281"/>
      <c r="BA379" s="281"/>
      <c r="BB379" s="274"/>
    </row>
    <row r="380" spans="1:54">
      <c r="B380" s="273" t="s">
        <v>1921</v>
      </c>
      <c r="C380" s="274" t="s">
        <v>1623</v>
      </c>
      <c r="D380" s="275" t="s">
        <v>328</v>
      </c>
      <c r="E380" s="277"/>
      <c r="F380" s="277"/>
      <c r="G380" s="277"/>
      <c r="H380" s="302">
        <v>41</v>
      </c>
      <c r="I380" s="275" t="str">
        <f t="shared" si="70"/>
        <v>123XLPE/As-70</v>
      </c>
      <c r="J380" s="279" t="str">
        <f t="shared" si="71"/>
        <v>41ACSR-50/8</v>
      </c>
      <c r="K380" s="279"/>
      <c r="L380" s="283" t="s">
        <v>1407</v>
      </c>
      <c r="M380" s="283" t="s">
        <v>539</v>
      </c>
      <c r="N380" s="280" t="s">
        <v>2448</v>
      </c>
      <c r="O380" s="280" t="s">
        <v>262</v>
      </c>
      <c r="P380" s="280" t="s">
        <v>925</v>
      </c>
      <c r="Q380" s="280"/>
      <c r="R380" s="282"/>
      <c r="S380" s="281"/>
      <c r="T380" s="279"/>
      <c r="U380" s="281" t="s">
        <v>3</v>
      </c>
      <c r="V380" s="281" t="s">
        <v>263</v>
      </c>
      <c r="W380" s="281"/>
      <c r="X380" s="281" t="s">
        <v>168</v>
      </c>
      <c r="Y380" s="281"/>
      <c r="Z380" s="281" t="s">
        <v>264</v>
      </c>
      <c r="AA380" s="281" t="s">
        <v>265</v>
      </c>
      <c r="AB380" s="281" t="s">
        <v>266</v>
      </c>
      <c r="AC380" s="281"/>
      <c r="AD380" s="281"/>
      <c r="AE380" s="281"/>
      <c r="AF380" s="281"/>
      <c r="AG380" s="281"/>
      <c r="AH380" s="281"/>
      <c r="AI380" s="281"/>
      <c r="AJ380" s="281"/>
      <c r="AK380" s="281"/>
      <c r="AL380" s="281"/>
      <c r="AM380" s="281"/>
      <c r="AN380" s="281"/>
      <c r="AO380" s="281"/>
      <c r="AP380" s="281"/>
      <c r="AQ380" s="281"/>
      <c r="AR380" s="281"/>
      <c r="AS380" s="280"/>
      <c r="AT380" s="280"/>
      <c r="AU380" s="281" t="s">
        <v>267</v>
      </c>
      <c r="AV380" s="281" t="s">
        <v>45</v>
      </c>
      <c r="AW380" s="281"/>
      <c r="AX380" s="281"/>
      <c r="AY380" s="281"/>
      <c r="AZ380" s="281"/>
      <c r="BA380" s="281"/>
      <c r="BB380" s="274"/>
    </row>
    <row r="381" spans="1:54">
      <c r="B381" s="273" t="s">
        <v>1922</v>
      </c>
      <c r="C381" s="274" t="s">
        <v>1623</v>
      </c>
      <c r="D381" s="275" t="s">
        <v>328</v>
      </c>
      <c r="E381" s="277"/>
      <c r="F381" s="277"/>
      <c r="G381" s="277"/>
      <c r="H381" s="302">
        <v>42</v>
      </c>
      <c r="I381" s="275" t="str">
        <f t="shared" si="70"/>
        <v>126XLPE/As-70</v>
      </c>
      <c r="J381" s="279" t="str">
        <f t="shared" si="71"/>
        <v>42ACSR-50/8</v>
      </c>
      <c r="K381" s="279"/>
      <c r="L381" s="283" t="s">
        <v>1407</v>
      </c>
      <c r="M381" s="283" t="s">
        <v>539</v>
      </c>
      <c r="N381" s="280" t="s">
        <v>2448</v>
      </c>
      <c r="O381" s="280" t="s">
        <v>262</v>
      </c>
      <c r="P381" s="280" t="s">
        <v>925</v>
      </c>
      <c r="Q381" s="280"/>
      <c r="R381" s="282"/>
      <c r="S381" s="281"/>
      <c r="T381" s="279"/>
      <c r="U381" s="281"/>
      <c r="V381" s="281" t="s">
        <v>263</v>
      </c>
      <c r="W381" s="281"/>
      <c r="X381" s="281" t="s">
        <v>168</v>
      </c>
      <c r="Y381" s="281"/>
      <c r="Z381" s="281" t="s">
        <v>264</v>
      </c>
      <c r="AA381" s="281" t="s">
        <v>265</v>
      </c>
      <c r="AB381" s="281" t="s">
        <v>266</v>
      </c>
      <c r="AC381" s="281"/>
      <c r="AD381" s="281"/>
      <c r="AE381" s="281"/>
      <c r="AF381" s="281"/>
      <c r="AG381" s="281"/>
      <c r="AH381" s="281"/>
      <c r="AI381" s="281"/>
      <c r="AJ381" s="281"/>
      <c r="AK381" s="281"/>
      <c r="AL381" s="281"/>
      <c r="AM381" s="281"/>
      <c r="AN381" s="281"/>
      <c r="AO381" s="281"/>
      <c r="AP381" s="281"/>
      <c r="AQ381" s="281"/>
      <c r="AR381" s="281"/>
      <c r="AS381" s="280"/>
      <c r="AT381" s="280"/>
      <c r="AU381" s="281" t="s">
        <v>267</v>
      </c>
      <c r="AV381" s="281" t="s">
        <v>45</v>
      </c>
      <c r="AW381" s="281"/>
      <c r="AX381" s="281"/>
      <c r="AY381" s="281"/>
      <c r="AZ381" s="281"/>
      <c r="BA381" s="281"/>
      <c r="BB381" s="274"/>
    </row>
    <row r="382" spans="1:54">
      <c r="B382" s="273" t="s">
        <v>1923</v>
      </c>
      <c r="C382" s="274" t="s">
        <v>1623</v>
      </c>
      <c r="D382" s="275" t="s">
        <v>328</v>
      </c>
      <c r="E382" s="277"/>
      <c r="F382" s="277"/>
      <c r="G382" s="277"/>
      <c r="H382" s="302">
        <v>41</v>
      </c>
      <c r="I382" s="275" t="str">
        <f t="shared" si="70"/>
        <v>123XLPE/As-70</v>
      </c>
      <c r="J382" s="279" t="str">
        <f t="shared" si="71"/>
        <v>41ACSR-50/8</v>
      </c>
      <c r="K382" s="279"/>
      <c r="L382" s="283" t="s">
        <v>1407</v>
      </c>
      <c r="M382" s="283" t="s">
        <v>539</v>
      </c>
      <c r="N382" s="280" t="s">
        <v>2448</v>
      </c>
      <c r="O382" s="280" t="s">
        <v>262</v>
      </c>
      <c r="P382" s="280" t="s">
        <v>925</v>
      </c>
      <c r="Q382" s="280"/>
      <c r="R382" s="282"/>
      <c r="S382" s="281"/>
      <c r="T382" s="279"/>
      <c r="U382" s="281"/>
      <c r="V382" s="281" t="s">
        <v>263</v>
      </c>
      <c r="W382" s="281"/>
      <c r="X382" s="281" t="s">
        <v>168</v>
      </c>
      <c r="Y382" s="281"/>
      <c r="Z382" s="281" t="s">
        <v>264</v>
      </c>
      <c r="AA382" s="281" t="s">
        <v>265</v>
      </c>
      <c r="AB382" s="281" t="s">
        <v>266</v>
      </c>
      <c r="AC382" s="281"/>
      <c r="AD382" s="281"/>
      <c r="AE382" s="281"/>
      <c r="AF382" s="281"/>
      <c r="AG382" s="281"/>
      <c r="AH382" s="281"/>
      <c r="AI382" s="281"/>
      <c r="AJ382" s="281"/>
      <c r="AK382" s="281"/>
      <c r="AL382" s="281"/>
      <c r="AM382" s="281"/>
      <c r="AN382" s="281"/>
      <c r="AO382" s="281"/>
      <c r="AP382" s="281"/>
      <c r="AQ382" s="281"/>
      <c r="AR382" s="281"/>
      <c r="AS382" s="280"/>
      <c r="AT382" s="280"/>
      <c r="AU382" s="281" t="s">
        <v>267</v>
      </c>
      <c r="AV382" s="281" t="s">
        <v>45</v>
      </c>
      <c r="AW382" s="281"/>
      <c r="AX382" s="281"/>
      <c r="AY382" s="281"/>
      <c r="AZ382" s="281"/>
      <c r="BA382" s="281"/>
      <c r="BB382" s="274"/>
    </row>
    <row r="383" spans="1:54">
      <c r="B383" s="273" t="s">
        <v>1924</v>
      </c>
      <c r="C383" s="274" t="s">
        <v>1623</v>
      </c>
      <c r="D383" s="275" t="s">
        <v>328</v>
      </c>
      <c r="E383" s="277"/>
      <c r="F383" s="277"/>
      <c r="G383" s="277"/>
      <c r="H383" s="302">
        <v>41</v>
      </c>
      <c r="I383" s="275" t="str">
        <f t="shared" si="70"/>
        <v>123XLPE/As-70</v>
      </c>
      <c r="J383" s="279" t="str">
        <f t="shared" si="71"/>
        <v>41ACSR-50/8</v>
      </c>
      <c r="K383" s="279"/>
      <c r="L383" s="283" t="s">
        <v>1407</v>
      </c>
      <c r="M383" s="283" t="s">
        <v>539</v>
      </c>
      <c r="N383" s="280" t="s">
        <v>2448</v>
      </c>
      <c r="O383" s="280" t="s">
        <v>262</v>
      </c>
      <c r="P383" s="280" t="s">
        <v>925</v>
      </c>
      <c r="Q383" s="280"/>
      <c r="R383" s="282"/>
      <c r="S383" s="281"/>
      <c r="T383" s="279"/>
      <c r="U383" s="281" t="s">
        <v>3</v>
      </c>
      <c r="V383" s="281" t="s">
        <v>263</v>
      </c>
      <c r="W383" s="281"/>
      <c r="X383" s="281" t="s">
        <v>168</v>
      </c>
      <c r="Y383" s="281"/>
      <c r="Z383" s="281" t="s">
        <v>264</v>
      </c>
      <c r="AA383" s="281" t="s">
        <v>265</v>
      </c>
      <c r="AB383" s="281" t="s">
        <v>266</v>
      </c>
      <c r="AC383" s="281"/>
      <c r="AD383" s="281"/>
      <c r="AE383" s="281"/>
      <c r="AF383" s="281"/>
      <c r="AG383" s="281"/>
      <c r="AH383" s="281"/>
      <c r="AI383" s="281"/>
      <c r="AJ383" s="281"/>
      <c r="AK383" s="281"/>
      <c r="AL383" s="281"/>
      <c r="AM383" s="281"/>
      <c r="AN383" s="281"/>
      <c r="AO383" s="281"/>
      <c r="AP383" s="281"/>
      <c r="AQ383" s="281"/>
      <c r="AR383" s="281"/>
      <c r="AS383" s="280"/>
      <c r="AT383" s="280"/>
      <c r="AU383" s="281" t="s">
        <v>267</v>
      </c>
      <c r="AV383" s="281" t="s">
        <v>45</v>
      </c>
      <c r="AW383" s="281"/>
      <c r="AX383" s="281"/>
      <c r="AY383" s="281"/>
      <c r="AZ383" s="281"/>
      <c r="BA383" s="281"/>
      <c r="BB383" s="274"/>
    </row>
    <row r="384" spans="1:54">
      <c r="B384" s="273" t="s">
        <v>1925</v>
      </c>
      <c r="C384" s="274" t="s">
        <v>1623</v>
      </c>
      <c r="D384" s="275" t="s">
        <v>328</v>
      </c>
      <c r="E384" s="277"/>
      <c r="F384" s="277"/>
      <c r="G384" s="277"/>
      <c r="H384" s="302">
        <v>42</v>
      </c>
      <c r="I384" s="275" t="str">
        <f t="shared" si="70"/>
        <v>126XLPE/As-70</v>
      </c>
      <c r="J384" s="279" t="str">
        <f t="shared" si="71"/>
        <v>42ACSR-50/8</v>
      </c>
      <c r="K384" s="279"/>
      <c r="L384" s="283" t="s">
        <v>1407</v>
      </c>
      <c r="M384" s="283" t="s">
        <v>539</v>
      </c>
      <c r="N384" s="280" t="s">
        <v>2448</v>
      </c>
      <c r="O384" s="280" t="s">
        <v>262</v>
      </c>
      <c r="P384" s="280" t="s">
        <v>925</v>
      </c>
      <c r="Q384" s="280"/>
      <c r="R384" s="282"/>
      <c r="S384" s="281"/>
      <c r="T384" s="279"/>
      <c r="U384" s="281"/>
      <c r="V384" s="281" t="s">
        <v>263</v>
      </c>
      <c r="W384" s="281"/>
      <c r="X384" s="281" t="s">
        <v>168</v>
      </c>
      <c r="Y384" s="281"/>
      <c r="Z384" s="281" t="s">
        <v>264</v>
      </c>
      <c r="AA384" s="281" t="s">
        <v>265</v>
      </c>
      <c r="AB384" s="281" t="s">
        <v>266</v>
      </c>
      <c r="AC384" s="281"/>
      <c r="AD384" s="281"/>
      <c r="AE384" s="281"/>
      <c r="AF384" s="281"/>
      <c r="AG384" s="281"/>
      <c r="AH384" s="281"/>
      <c r="AI384" s="281"/>
      <c r="AJ384" s="281"/>
      <c r="AK384" s="281"/>
      <c r="AL384" s="281"/>
      <c r="AM384" s="281"/>
      <c r="AN384" s="281"/>
      <c r="AO384" s="281"/>
      <c r="AP384" s="281"/>
      <c r="AQ384" s="281"/>
      <c r="AR384" s="281"/>
      <c r="AS384" s="280"/>
      <c r="AT384" s="280"/>
      <c r="AU384" s="281" t="s">
        <v>267</v>
      </c>
      <c r="AV384" s="281" t="s">
        <v>45</v>
      </c>
      <c r="AW384" s="281"/>
      <c r="AX384" s="281"/>
      <c r="AY384" s="281"/>
      <c r="AZ384" s="281"/>
      <c r="BA384" s="281"/>
      <c r="BB384" s="274"/>
    </row>
    <row r="385" spans="1:54">
      <c r="B385" s="273" t="s">
        <v>1926</v>
      </c>
      <c r="C385" s="274" t="s">
        <v>1623</v>
      </c>
      <c r="D385" s="275" t="s">
        <v>328</v>
      </c>
      <c r="E385" s="277"/>
      <c r="F385" s="277"/>
      <c r="G385" s="277"/>
      <c r="H385" s="302">
        <v>42</v>
      </c>
      <c r="I385" s="275" t="str">
        <f t="shared" si="70"/>
        <v>126XLPE/As-70</v>
      </c>
      <c r="J385" s="279" t="str">
        <f t="shared" si="71"/>
        <v>42ACSR-50/8</v>
      </c>
      <c r="K385" s="279"/>
      <c r="L385" s="283" t="s">
        <v>1407</v>
      </c>
      <c r="M385" s="283" t="s">
        <v>539</v>
      </c>
      <c r="N385" s="280" t="s">
        <v>2448</v>
      </c>
      <c r="O385" s="280" t="s">
        <v>262</v>
      </c>
      <c r="P385" s="280" t="s">
        <v>925</v>
      </c>
      <c r="Q385" s="280"/>
      <c r="R385" s="282"/>
      <c r="S385" s="281"/>
      <c r="T385" s="279"/>
      <c r="U385" s="281"/>
      <c r="V385" s="281" t="s">
        <v>263</v>
      </c>
      <c r="W385" s="281"/>
      <c r="X385" s="281" t="s">
        <v>168</v>
      </c>
      <c r="Y385" s="281"/>
      <c r="Z385" s="281" t="s">
        <v>264</v>
      </c>
      <c r="AA385" s="281" t="s">
        <v>265</v>
      </c>
      <c r="AB385" s="281" t="s">
        <v>266</v>
      </c>
      <c r="AC385" s="281"/>
      <c r="AD385" s="281"/>
      <c r="AE385" s="281"/>
      <c r="AF385" s="281"/>
      <c r="AG385" s="281"/>
      <c r="AH385" s="281"/>
      <c r="AI385" s="281"/>
      <c r="AJ385" s="281"/>
      <c r="AK385" s="281"/>
      <c r="AL385" s="281"/>
      <c r="AM385" s="281"/>
      <c r="AN385" s="281"/>
      <c r="AO385" s="281"/>
      <c r="AP385" s="281"/>
      <c r="AQ385" s="281"/>
      <c r="AR385" s="281"/>
      <c r="AS385" s="280"/>
      <c r="AT385" s="280"/>
      <c r="AU385" s="281" t="s">
        <v>267</v>
      </c>
      <c r="AV385" s="281" t="s">
        <v>45</v>
      </c>
      <c r="AW385" s="281"/>
      <c r="AX385" s="281"/>
      <c r="AY385" s="281"/>
      <c r="AZ385" s="281"/>
      <c r="BA385" s="281"/>
      <c r="BB385" s="274"/>
    </row>
    <row r="386" spans="1:54">
      <c r="B386" s="273" t="s">
        <v>1927</v>
      </c>
      <c r="C386" s="274" t="s">
        <v>1623</v>
      </c>
      <c r="D386" s="275" t="s">
        <v>328</v>
      </c>
      <c r="E386" s="277"/>
      <c r="F386" s="277"/>
      <c r="G386" s="277"/>
      <c r="H386" s="302">
        <v>32</v>
      </c>
      <c r="I386" s="275" t="str">
        <f t="shared" si="70"/>
        <v>96XLPE/As-70</v>
      </c>
      <c r="J386" s="279" t="str">
        <f t="shared" si="71"/>
        <v>32ACSR-50/8</v>
      </c>
      <c r="K386" s="279"/>
      <c r="L386" s="283" t="s">
        <v>1407</v>
      </c>
      <c r="M386" s="283" t="s">
        <v>539</v>
      </c>
      <c r="N386" s="280" t="s">
        <v>2448</v>
      </c>
      <c r="O386" s="280" t="s">
        <v>262</v>
      </c>
      <c r="P386" s="280" t="s">
        <v>925</v>
      </c>
      <c r="Q386" s="280"/>
      <c r="R386" s="282"/>
      <c r="S386" s="281"/>
      <c r="T386" s="279"/>
      <c r="U386" s="281" t="s">
        <v>3</v>
      </c>
      <c r="V386" s="281" t="s">
        <v>263</v>
      </c>
      <c r="W386" s="281"/>
      <c r="X386" s="281" t="s">
        <v>168</v>
      </c>
      <c r="Y386" s="281"/>
      <c r="Z386" s="281" t="s">
        <v>264</v>
      </c>
      <c r="AA386" s="281" t="s">
        <v>265</v>
      </c>
      <c r="AB386" s="281" t="s">
        <v>266</v>
      </c>
      <c r="AC386" s="281"/>
      <c r="AD386" s="281"/>
      <c r="AE386" s="281"/>
      <c r="AF386" s="281"/>
      <c r="AG386" s="281"/>
      <c r="AH386" s="281"/>
      <c r="AI386" s="281"/>
      <c r="AJ386" s="281"/>
      <c r="AK386" s="281"/>
      <c r="AL386" s="281"/>
      <c r="AM386" s="281"/>
      <c r="AN386" s="281"/>
      <c r="AO386" s="281"/>
      <c r="AP386" s="281"/>
      <c r="AQ386" s="281"/>
      <c r="AR386" s="281"/>
      <c r="AS386" s="280"/>
      <c r="AT386" s="280"/>
      <c r="AU386" s="281" t="s">
        <v>267</v>
      </c>
      <c r="AV386" s="281" t="s">
        <v>45</v>
      </c>
      <c r="AW386" s="281"/>
      <c r="AX386" s="281"/>
      <c r="AY386" s="281"/>
      <c r="AZ386" s="281"/>
      <c r="BA386" s="281"/>
      <c r="BB386" s="274"/>
    </row>
    <row r="387" spans="1:54">
      <c r="B387" s="273" t="s">
        <v>1928</v>
      </c>
      <c r="C387" s="274" t="s">
        <v>1623</v>
      </c>
      <c r="D387" s="275" t="s">
        <v>328</v>
      </c>
      <c r="E387" s="277"/>
      <c r="F387" s="277"/>
      <c r="G387" s="277"/>
      <c r="H387" s="302">
        <v>31</v>
      </c>
      <c r="I387" s="275" t="str">
        <f t="shared" si="70"/>
        <v>93XLPE/As-70</v>
      </c>
      <c r="J387" s="279" t="str">
        <f t="shared" si="71"/>
        <v>31ACSR-50/8</v>
      </c>
      <c r="K387" s="279"/>
      <c r="L387" s="283" t="s">
        <v>1407</v>
      </c>
      <c r="M387" s="283" t="s">
        <v>539</v>
      </c>
      <c r="N387" s="280" t="s">
        <v>2448</v>
      </c>
      <c r="O387" s="280" t="s">
        <v>262</v>
      </c>
      <c r="P387" s="280" t="s">
        <v>925</v>
      </c>
      <c r="Q387" s="280"/>
      <c r="R387" s="282"/>
      <c r="S387" s="281"/>
      <c r="T387" s="279"/>
      <c r="U387" s="281"/>
      <c r="V387" s="281" t="s">
        <v>263</v>
      </c>
      <c r="W387" s="281"/>
      <c r="X387" s="281" t="s">
        <v>168</v>
      </c>
      <c r="Y387" s="281"/>
      <c r="Z387" s="281" t="s">
        <v>264</v>
      </c>
      <c r="AA387" s="281" t="s">
        <v>265</v>
      </c>
      <c r="AB387" s="281" t="s">
        <v>266</v>
      </c>
      <c r="AC387" s="281"/>
      <c r="AD387" s="281"/>
      <c r="AE387" s="281"/>
      <c r="AF387" s="281"/>
      <c r="AG387" s="281"/>
      <c r="AH387" s="281"/>
      <c r="AI387" s="281"/>
      <c r="AJ387" s="281"/>
      <c r="AK387" s="281"/>
      <c r="AL387" s="281"/>
      <c r="AM387" s="281"/>
      <c r="AN387" s="281"/>
      <c r="AO387" s="281"/>
      <c r="AP387" s="281"/>
      <c r="AQ387" s="281"/>
      <c r="AR387" s="281"/>
      <c r="AS387" s="280"/>
      <c r="AT387" s="280"/>
      <c r="AU387" s="281" t="s">
        <v>267</v>
      </c>
      <c r="AV387" s="281" t="s">
        <v>45</v>
      </c>
      <c r="AW387" s="281"/>
      <c r="AX387" s="281"/>
      <c r="AY387" s="281"/>
      <c r="AZ387" s="281"/>
      <c r="BA387" s="281"/>
      <c r="BB387" s="274"/>
    </row>
    <row r="388" spans="1:54">
      <c r="B388" s="273" t="s">
        <v>1929</v>
      </c>
      <c r="C388" s="274" t="s">
        <v>1623</v>
      </c>
      <c r="D388" s="275" t="s">
        <v>328</v>
      </c>
      <c r="E388" s="277"/>
      <c r="F388" s="277"/>
      <c r="G388" s="277"/>
      <c r="H388" s="302">
        <v>37</v>
      </c>
      <c r="I388" s="275" t="str">
        <f t="shared" si="70"/>
        <v>111XLPE/As-70</v>
      </c>
      <c r="J388" s="279" t="str">
        <f t="shared" si="71"/>
        <v>37ACSR-50/8</v>
      </c>
      <c r="K388" s="279"/>
      <c r="L388" s="283" t="s">
        <v>1407</v>
      </c>
      <c r="M388" s="283" t="s">
        <v>539</v>
      </c>
      <c r="N388" s="280" t="s">
        <v>2448</v>
      </c>
      <c r="O388" s="280" t="s">
        <v>262</v>
      </c>
      <c r="P388" s="280" t="s">
        <v>925</v>
      </c>
      <c r="Q388" s="280"/>
      <c r="R388" s="282"/>
      <c r="S388" s="281"/>
      <c r="T388" s="279"/>
      <c r="U388" s="281" t="s">
        <v>3</v>
      </c>
      <c r="V388" s="281" t="s">
        <v>263</v>
      </c>
      <c r="W388" s="281"/>
      <c r="X388" s="281" t="s">
        <v>168</v>
      </c>
      <c r="Y388" s="281"/>
      <c r="Z388" s="281" t="s">
        <v>264</v>
      </c>
      <c r="AA388" s="281" t="s">
        <v>265</v>
      </c>
      <c r="AB388" s="281" t="s">
        <v>266</v>
      </c>
      <c r="AC388" s="281"/>
      <c r="AD388" s="281"/>
      <c r="AE388" s="281"/>
      <c r="AF388" s="281"/>
      <c r="AG388" s="281"/>
      <c r="AH388" s="281"/>
      <c r="AI388" s="281"/>
      <c r="AJ388" s="281"/>
      <c r="AK388" s="281"/>
      <c r="AL388" s="281"/>
      <c r="AM388" s="281"/>
      <c r="AN388" s="281"/>
      <c r="AO388" s="281"/>
      <c r="AP388" s="281"/>
      <c r="AQ388" s="281"/>
      <c r="AR388" s="281"/>
      <c r="AS388" s="280"/>
      <c r="AT388" s="280"/>
      <c r="AU388" s="281" t="s">
        <v>267</v>
      </c>
      <c r="AV388" s="281" t="s">
        <v>45</v>
      </c>
      <c r="AW388" s="281"/>
      <c r="AX388" s="281"/>
      <c r="AY388" s="281"/>
      <c r="AZ388" s="281"/>
      <c r="BA388" s="281"/>
      <c r="BB388" s="274"/>
    </row>
    <row r="389" spans="1:54">
      <c r="B389" s="273" t="s">
        <v>1930</v>
      </c>
      <c r="C389" s="274" t="s">
        <v>1623</v>
      </c>
      <c r="D389" s="275" t="s">
        <v>328</v>
      </c>
      <c r="E389" s="277"/>
      <c r="F389" s="277"/>
      <c r="G389" s="277"/>
      <c r="H389" s="302">
        <v>47</v>
      </c>
      <c r="I389" s="275" t="str">
        <f t="shared" si="70"/>
        <v>141XLPE/As-70</v>
      </c>
      <c r="J389" s="279" t="str">
        <f t="shared" si="71"/>
        <v>47ACSR-50/8</v>
      </c>
      <c r="K389" s="279"/>
      <c r="L389" s="283" t="s">
        <v>1407</v>
      </c>
      <c r="M389" s="283" t="s">
        <v>539</v>
      </c>
      <c r="N389" s="280" t="s">
        <v>2448</v>
      </c>
      <c r="O389" s="280" t="s">
        <v>262</v>
      </c>
      <c r="P389" s="280" t="s">
        <v>925</v>
      </c>
      <c r="Q389" s="280"/>
      <c r="R389" s="282"/>
      <c r="S389" s="281"/>
      <c r="T389" s="279"/>
      <c r="U389" s="281"/>
      <c r="V389" s="281" t="s">
        <v>263</v>
      </c>
      <c r="W389" s="281"/>
      <c r="X389" s="281" t="s">
        <v>168</v>
      </c>
      <c r="Y389" s="281"/>
      <c r="Z389" s="281" t="s">
        <v>264</v>
      </c>
      <c r="AA389" s="281" t="s">
        <v>265</v>
      </c>
      <c r="AB389" s="281" t="s">
        <v>266</v>
      </c>
      <c r="AC389" s="281"/>
      <c r="AD389" s="281"/>
      <c r="AE389" s="281"/>
      <c r="AF389" s="281"/>
      <c r="AG389" s="281"/>
      <c r="AH389" s="281"/>
      <c r="AI389" s="281"/>
      <c r="AJ389" s="281"/>
      <c r="AK389" s="281"/>
      <c r="AL389" s="281"/>
      <c r="AM389" s="281"/>
      <c r="AN389" s="281"/>
      <c r="AO389" s="281"/>
      <c r="AP389" s="281"/>
      <c r="AQ389" s="281"/>
      <c r="AR389" s="281"/>
      <c r="AS389" s="280"/>
      <c r="AT389" s="280"/>
      <c r="AU389" s="281" t="s">
        <v>267</v>
      </c>
      <c r="AV389" s="281" t="s">
        <v>45</v>
      </c>
      <c r="AW389" s="281"/>
      <c r="AX389" s="281"/>
      <c r="AY389" s="281"/>
      <c r="AZ389" s="281"/>
      <c r="BA389" s="281"/>
      <c r="BB389" s="274"/>
    </row>
    <row r="390" spans="1:54">
      <c r="B390" s="273" t="s">
        <v>1916</v>
      </c>
      <c r="C390" s="274" t="s">
        <v>1932</v>
      </c>
      <c r="D390" s="275" t="s">
        <v>328</v>
      </c>
      <c r="E390" s="277"/>
      <c r="F390" s="277"/>
      <c r="G390" s="277"/>
      <c r="H390" s="302">
        <v>28</v>
      </c>
      <c r="I390" s="275" t="str">
        <f t="shared" si="70"/>
        <v>84XLPE/As-70</v>
      </c>
      <c r="J390" s="279" t="str">
        <f t="shared" si="71"/>
        <v>28ACSR-50/8</v>
      </c>
      <c r="K390" s="279"/>
      <c r="L390" s="283" t="s">
        <v>1861</v>
      </c>
      <c r="M390" s="283" t="s">
        <v>121</v>
      </c>
      <c r="N390" s="280" t="s">
        <v>2452</v>
      </c>
      <c r="O390" s="280" t="s">
        <v>256</v>
      </c>
      <c r="P390" s="280" t="s">
        <v>923</v>
      </c>
      <c r="Q390" s="280"/>
      <c r="R390" s="282"/>
      <c r="S390" s="281"/>
      <c r="T390" s="279"/>
      <c r="U390" s="281"/>
      <c r="V390" s="281" t="s">
        <v>263</v>
      </c>
      <c r="W390" s="281"/>
      <c r="X390" s="281" t="s">
        <v>168</v>
      </c>
      <c r="Y390" s="281" t="s">
        <v>166</v>
      </c>
      <c r="Z390" s="281"/>
      <c r="AA390" s="281" t="s">
        <v>265</v>
      </c>
      <c r="AB390" s="281" t="s">
        <v>258</v>
      </c>
      <c r="AC390" s="281"/>
      <c r="AD390" s="281"/>
      <c r="AE390" s="281"/>
      <c r="AF390" s="281"/>
      <c r="AG390" s="281"/>
      <c r="AH390" s="281"/>
      <c r="AI390" s="281"/>
      <c r="AJ390" s="281"/>
      <c r="AK390" s="281"/>
      <c r="AL390" s="281"/>
      <c r="AM390" s="281"/>
      <c r="AN390" s="281"/>
      <c r="AO390" s="281"/>
      <c r="AP390" s="281"/>
      <c r="AQ390" s="281"/>
      <c r="AR390" s="281"/>
      <c r="AS390" s="280"/>
      <c r="AT390" s="280"/>
      <c r="AU390" s="281" t="s">
        <v>267</v>
      </c>
      <c r="AV390" s="281" t="s">
        <v>45</v>
      </c>
      <c r="AW390" s="281"/>
      <c r="AX390" s="281"/>
      <c r="AY390" s="281"/>
      <c r="AZ390" s="281"/>
      <c r="BA390" s="281"/>
      <c r="BB390" s="274"/>
    </row>
    <row r="391" spans="1:54" ht="39.6">
      <c r="A391" s="254" t="s">
        <v>22</v>
      </c>
      <c r="B391" s="297" t="s">
        <v>904</v>
      </c>
      <c r="C391" s="298" t="s">
        <v>1274</v>
      </c>
      <c r="D391" s="299"/>
      <c r="E391" s="277"/>
      <c r="F391" s="277"/>
      <c r="G391" s="277"/>
      <c r="H391" s="290">
        <f>SUM(H392:H417)</f>
        <v>846</v>
      </c>
      <c r="I391" s="279"/>
      <c r="J391" s="279"/>
      <c r="K391" s="279"/>
      <c r="L391" s="280"/>
      <c r="M391" s="280"/>
      <c r="N391" s="280"/>
      <c r="O391" s="280"/>
      <c r="P391" s="280"/>
      <c r="Q391" s="280"/>
      <c r="R391" s="282"/>
      <c r="S391" s="281"/>
      <c r="T391" s="279"/>
      <c r="U391" s="281"/>
      <c r="V391" s="281"/>
      <c r="W391" s="281"/>
      <c r="X391" s="281"/>
      <c r="Y391" s="281"/>
      <c r="Z391" s="281"/>
      <c r="AA391" s="281"/>
      <c r="AB391" s="281"/>
      <c r="AC391" s="281"/>
      <c r="AD391" s="281"/>
      <c r="AE391" s="281"/>
      <c r="AF391" s="281"/>
      <c r="AG391" s="281"/>
      <c r="AH391" s="281"/>
      <c r="AI391" s="281"/>
      <c r="AJ391" s="281"/>
      <c r="AK391" s="281"/>
      <c r="AL391" s="281"/>
      <c r="AM391" s="281"/>
      <c r="AN391" s="281"/>
      <c r="AO391" s="281"/>
      <c r="AP391" s="281"/>
      <c r="AQ391" s="281"/>
      <c r="AR391" s="281"/>
      <c r="AS391" s="280"/>
      <c r="AT391" s="280"/>
      <c r="AU391" s="281"/>
      <c r="AV391" s="281"/>
      <c r="AW391" s="281"/>
      <c r="AX391" s="281"/>
      <c r="AY391" s="281"/>
      <c r="AZ391" s="281"/>
      <c r="BA391" s="281"/>
      <c r="BB391" s="274"/>
    </row>
    <row r="392" spans="1:54" ht="26.4">
      <c r="B392" s="301" t="s">
        <v>885</v>
      </c>
      <c r="C392" s="298" t="s">
        <v>1894</v>
      </c>
      <c r="D392" s="275"/>
      <c r="E392" s="277"/>
      <c r="F392" s="277"/>
      <c r="G392" s="277"/>
      <c r="H392" s="278"/>
      <c r="I392" s="279"/>
      <c r="J392" s="279"/>
      <c r="K392" s="279"/>
      <c r="L392" s="280"/>
      <c r="M392" s="280"/>
      <c r="N392" s="280"/>
      <c r="O392" s="280"/>
      <c r="P392" s="280"/>
      <c r="Q392" s="280"/>
      <c r="R392" s="282"/>
      <c r="S392" s="281"/>
      <c r="T392" s="279"/>
      <c r="U392" s="281"/>
      <c r="V392" s="281"/>
      <c r="W392" s="281"/>
      <c r="X392" s="281"/>
      <c r="Y392" s="281"/>
      <c r="Z392" s="281"/>
      <c r="AA392" s="281"/>
      <c r="AB392" s="281"/>
      <c r="AC392" s="281"/>
      <c r="AD392" s="281"/>
      <c r="AE392" s="281"/>
      <c r="AF392" s="281"/>
      <c r="AG392" s="281"/>
      <c r="AH392" s="281"/>
      <c r="AI392" s="281"/>
      <c r="AJ392" s="281"/>
      <c r="AK392" s="281"/>
      <c r="AL392" s="281"/>
      <c r="AM392" s="281"/>
      <c r="AN392" s="281"/>
      <c r="AO392" s="281"/>
      <c r="AP392" s="281"/>
      <c r="AQ392" s="281"/>
      <c r="AR392" s="281"/>
      <c r="AS392" s="280"/>
      <c r="AT392" s="280"/>
      <c r="AU392" s="281"/>
      <c r="AV392" s="281"/>
      <c r="AW392" s="281"/>
      <c r="AX392" s="281"/>
      <c r="AY392" s="281"/>
      <c r="AZ392" s="281"/>
      <c r="BA392" s="281"/>
      <c r="BB392" s="274"/>
    </row>
    <row r="393" spans="1:54" ht="13.8">
      <c r="B393" s="273" t="s">
        <v>1895</v>
      </c>
      <c r="C393" s="274" t="s">
        <v>2457</v>
      </c>
      <c r="D393" s="275" t="s">
        <v>328</v>
      </c>
      <c r="E393" s="277"/>
      <c r="F393" s="277"/>
      <c r="G393" s="277"/>
      <c r="H393" s="302"/>
      <c r="I393" s="275" t="s">
        <v>1661</v>
      </c>
      <c r="J393" s="279"/>
      <c r="K393" s="279"/>
      <c r="L393" s="303" t="s">
        <v>273</v>
      </c>
      <c r="M393" s="303" t="s">
        <v>273</v>
      </c>
      <c r="N393" s="303" t="s">
        <v>273</v>
      </c>
      <c r="O393" s="280" t="s">
        <v>256</v>
      </c>
      <c r="P393" s="280" t="s">
        <v>923</v>
      </c>
      <c r="Q393" s="287" t="s">
        <v>1216</v>
      </c>
      <c r="R393" s="287" t="s">
        <v>1218</v>
      </c>
      <c r="S393" s="281"/>
      <c r="T393" s="279"/>
      <c r="U393" s="281"/>
      <c r="V393" s="281" t="s">
        <v>263</v>
      </c>
      <c r="W393" s="281"/>
      <c r="X393" s="281" t="s">
        <v>168</v>
      </c>
      <c r="Y393" s="281" t="s">
        <v>166</v>
      </c>
      <c r="Z393" s="281"/>
      <c r="AA393" s="281" t="s">
        <v>265</v>
      </c>
      <c r="AB393" s="281" t="s">
        <v>258</v>
      </c>
      <c r="AC393" s="281"/>
      <c r="AD393" s="281"/>
      <c r="AE393" s="281"/>
      <c r="AF393" s="281"/>
      <c r="AG393" s="281"/>
      <c r="AH393" s="281"/>
      <c r="AI393" s="281"/>
      <c r="AJ393" s="281"/>
      <c r="AK393" s="281"/>
      <c r="AL393" s="281"/>
      <c r="AM393" s="281"/>
      <c r="AN393" s="281"/>
      <c r="AO393" s="281"/>
      <c r="AP393" s="281"/>
      <c r="AQ393" s="281"/>
      <c r="AR393" s="281"/>
      <c r="AS393" s="280"/>
      <c r="AT393" s="280"/>
      <c r="AU393" s="281"/>
      <c r="AV393" s="281"/>
      <c r="AW393" s="281"/>
      <c r="AX393" s="281"/>
      <c r="AY393" s="281"/>
      <c r="AZ393" s="281"/>
      <c r="BA393" s="281"/>
      <c r="BB393" s="274"/>
    </row>
    <row r="394" spans="1:54">
      <c r="B394" s="273" t="s">
        <v>1907</v>
      </c>
      <c r="C394" s="274" t="s">
        <v>2458</v>
      </c>
      <c r="D394" s="275" t="s">
        <v>328</v>
      </c>
      <c r="E394" s="277"/>
      <c r="F394" s="277"/>
      <c r="G394" s="277"/>
      <c r="H394" s="302">
        <v>38</v>
      </c>
      <c r="I394" s="275" t="str">
        <f t="shared" ref="I394:I397" si="72">IF(H394&gt;0,3*ROUND(H394,0)&amp;D394,"-")</f>
        <v>114XLPE/As-70</v>
      </c>
      <c r="J394" s="279" t="str">
        <f t="shared" ref="J394:J397" si="73">ROUND(H394,0)&amp;"ACSR-50/8"</f>
        <v>38ACSR-50/8</v>
      </c>
      <c r="K394" s="279"/>
      <c r="L394" s="283" t="s">
        <v>1861</v>
      </c>
      <c r="M394" s="283" t="s">
        <v>121</v>
      </c>
      <c r="N394" s="280" t="s">
        <v>2452</v>
      </c>
      <c r="O394" s="280" t="s">
        <v>268</v>
      </c>
      <c r="P394" s="280" t="s">
        <v>924</v>
      </c>
      <c r="Q394" s="280"/>
      <c r="R394" s="282"/>
      <c r="S394" s="281"/>
      <c r="T394" s="279"/>
      <c r="U394" s="281" t="s">
        <v>3</v>
      </c>
      <c r="V394" s="281" t="s">
        <v>263</v>
      </c>
      <c r="W394" s="281"/>
      <c r="X394" s="281" t="s">
        <v>168</v>
      </c>
      <c r="Y394" s="281" t="s">
        <v>166</v>
      </c>
      <c r="Z394" s="281"/>
      <c r="AA394" s="281" t="s">
        <v>257</v>
      </c>
      <c r="AB394" s="281" t="s">
        <v>269</v>
      </c>
      <c r="AC394" s="281"/>
      <c r="AD394" s="281"/>
      <c r="AE394" s="281"/>
      <c r="AF394" s="281"/>
      <c r="AG394" s="281"/>
      <c r="AH394" s="281"/>
      <c r="AI394" s="281"/>
      <c r="AJ394" s="281"/>
      <c r="AK394" s="281"/>
      <c r="AL394" s="281"/>
      <c r="AM394" s="281"/>
      <c r="AN394" s="281"/>
      <c r="AO394" s="281"/>
      <c r="AP394" s="281"/>
      <c r="AQ394" s="281"/>
      <c r="AR394" s="281"/>
      <c r="AS394" s="280"/>
      <c r="AT394" s="280"/>
      <c r="AU394" s="281" t="s">
        <v>267</v>
      </c>
      <c r="AV394" s="281" t="s">
        <v>45</v>
      </c>
      <c r="AW394" s="281"/>
      <c r="AX394" s="281"/>
      <c r="AY394" s="281"/>
      <c r="AZ394" s="281"/>
      <c r="BA394" s="281"/>
      <c r="BB394" s="274"/>
    </row>
    <row r="395" spans="1:54">
      <c r="B395" s="273" t="s">
        <v>1896</v>
      </c>
      <c r="C395" s="274" t="s">
        <v>2459</v>
      </c>
      <c r="D395" s="275" t="s">
        <v>328</v>
      </c>
      <c r="E395" s="277"/>
      <c r="F395" s="277"/>
      <c r="G395" s="277"/>
      <c r="H395" s="302">
        <v>40</v>
      </c>
      <c r="I395" s="275" t="str">
        <f t="shared" si="72"/>
        <v>120XLPE/As-70</v>
      </c>
      <c r="J395" s="279" t="str">
        <f t="shared" si="73"/>
        <v>40ACSR-50/8</v>
      </c>
      <c r="K395" s="279"/>
      <c r="L395" s="283" t="s">
        <v>1407</v>
      </c>
      <c r="M395" s="283" t="s">
        <v>539</v>
      </c>
      <c r="N395" s="280" t="s">
        <v>2448</v>
      </c>
      <c r="O395" s="280" t="s">
        <v>262</v>
      </c>
      <c r="P395" s="280" t="s">
        <v>925</v>
      </c>
      <c r="Q395" s="280"/>
      <c r="R395" s="282"/>
      <c r="S395" s="281"/>
      <c r="T395" s="279"/>
      <c r="U395" s="281"/>
      <c r="V395" s="281" t="s">
        <v>263</v>
      </c>
      <c r="W395" s="281"/>
      <c r="X395" s="281" t="s">
        <v>168</v>
      </c>
      <c r="Y395" s="281"/>
      <c r="Z395" s="281" t="s">
        <v>264</v>
      </c>
      <c r="AA395" s="281" t="s">
        <v>265</v>
      </c>
      <c r="AB395" s="281" t="s">
        <v>266</v>
      </c>
      <c r="AC395" s="281"/>
      <c r="AD395" s="281"/>
      <c r="AE395" s="281"/>
      <c r="AF395" s="281"/>
      <c r="AG395" s="281"/>
      <c r="AH395" s="281"/>
      <c r="AI395" s="281"/>
      <c r="AJ395" s="281"/>
      <c r="AK395" s="281"/>
      <c r="AL395" s="281"/>
      <c r="AM395" s="281"/>
      <c r="AN395" s="281"/>
      <c r="AO395" s="281"/>
      <c r="AP395" s="281"/>
      <c r="AQ395" s="281"/>
      <c r="AR395" s="281"/>
      <c r="AS395" s="280"/>
      <c r="AT395" s="280"/>
      <c r="AU395" s="281" t="s">
        <v>267</v>
      </c>
      <c r="AV395" s="281" t="s">
        <v>45</v>
      </c>
      <c r="AW395" s="281"/>
      <c r="AX395" s="281"/>
      <c r="AY395" s="281"/>
      <c r="AZ395" s="281"/>
      <c r="BA395" s="281"/>
      <c r="BB395" s="274"/>
    </row>
    <row r="396" spans="1:54">
      <c r="B396" s="273" t="s">
        <v>1897</v>
      </c>
      <c r="C396" s="274" t="s">
        <v>2459</v>
      </c>
      <c r="D396" s="275" t="s">
        <v>328</v>
      </c>
      <c r="E396" s="277"/>
      <c r="F396" s="277"/>
      <c r="G396" s="277"/>
      <c r="H396" s="302">
        <v>40</v>
      </c>
      <c r="I396" s="275" t="str">
        <f t="shared" si="72"/>
        <v>120XLPE/As-70</v>
      </c>
      <c r="J396" s="279" t="str">
        <f t="shared" si="73"/>
        <v>40ACSR-50/8</v>
      </c>
      <c r="K396" s="279"/>
      <c r="L396" s="283" t="s">
        <v>1407</v>
      </c>
      <c r="M396" s="283" t="s">
        <v>539</v>
      </c>
      <c r="N396" s="280" t="s">
        <v>2448</v>
      </c>
      <c r="O396" s="280" t="s">
        <v>262</v>
      </c>
      <c r="P396" s="280" t="s">
        <v>925</v>
      </c>
      <c r="Q396" s="280"/>
      <c r="R396" s="282"/>
      <c r="S396" s="281"/>
      <c r="T396" s="279"/>
      <c r="U396" s="281" t="s">
        <v>3</v>
      </c>
      <c r="V396" s="281" t="s">
        <v>263</v>
      </c>
      <c r="W396" s="281"/>
      <c r="X396" s="281" t="s">
        <v>168</v>
      </c>
      <c r="Y396" s="281"/>
      <c r="Z396" s="281" t="s">
        <v>264</v>
      </c>
      <c r="AA396" s="281" t="s">
        <v>265</v>
      </c>
      <c r="AB396" s="281" t="s">
        <v>266</v>
      </c>
      <c r="AC396" s="281"/>
      <c r="AD396" s="281"/>
      <c r="AE396" s="281"/>
      <c r="AF396" s="281"/>
      <c r="AG396" s="281"/>
      <c r="AH396" s="281"/>
      <c r="AI396" s="281"/>
      <c r="AJ396" s="281"/>
      <c r="AK396" s="281"/>
      <c r="AL396" s="281"/>
      <c r="AM396" s="281"/>
      <c r="AN396" s="281"/>
      <c r="AO396" s="281"/>
      <c r="AP396" s="281"/>
      <c r="AQ396" s="281"/>
      <c r="AR396" s="281"/>
      <c r="AS396" s="280"/>
      <c r="AT396" s="280"/>
      <c r="AU396" s="281" t="s">
        <v>267</v>
      </c>
      <c r="AV396" s="281" t="s">
        <v>45</v>
      </c>
      <c r="AW396" s="281"/>
      <c r="AX396" s="281"/>
      <c r="AY396" s="281"/>
      <c r="AZ396" s="281"/>
      <c r="BA396" s="281"/>
      <c r="BB396" s="274"/>
    </row>
    <row r="397" spans="1:54">
      <c r="B397" s="273" t="s">
        <v>1908</v>
      </c>
      <c r="C397" s="274" t="s">
        <v>2458</v>
      </c>
      <c r="D397" s="275" t="s">
        <v>328</v>
      </c>
      <c r="E397" s="277"/>
      <c r="F397" s="277"/>
      <c r="G397" s="277"/>
      <c r="H397" s="302">
        <v>40</v>
      </c>
      <c r="I397" s="275" t="str">
        <f t="shared" si="72"/>
        <v>120XLPE/As-70</v>
      </c>
      <c r="J397" s="279" t="str">
        <f t="shared" si="73"/>
        <v>40ACSR-50/8</v>
      </c>
      <c r="K397" s="279"/>
      <c r="L397" s="283" t="s">
        <v>1861</v>
      </c>
      <c r="M397" s="283" t="s">
        <v>121</v>
      </c>
      <c r="N397" s="280" t="s">
        <v>2452</v>
      </c>
      <c r="O397" s="280" t="s">
        <v>268</v>
      </c>
      <c r="P397" s="280" t="s">
        <v>924</v>
      </c>
      <c r="Q397" s="280"/>
      <c r="R397" s="282"/>
      <c r="S397" s="281"/>
      <c r="T397" s="279"/>
      <c r="U397" s="281"/>
      <c r="V397" s="281" t="s">
        <v>263</v>
      </c>
      <c r="W397" s="281"/>
      <c r="X397" s="281" t="s">
        <v>168</v>
      </c>
      <c r="Y397" s="281" t="s">
        <v>166</v>
      </c>
      <c r="Z397" s="281"/>
      <c r="AA397" s="281" t="s">
        <v>257</v>
      </c>
      <c r="AB397" s="281" t="s">
        <v>269</v>
      </c>
      <c r="AC397" s="281"/>
      <c r="AD397" s="281"/>
      <c r="AE397" s="281"/>
      <c r="AF397" s="281"/>
      <c r="AG397" s="281"/>
      <c r="AH397" s="281"/>
      <c r="AI397" s="281"/>
      <c r="AJ397" s="281"/>
      <c r="AK397" s="281"/>
      <c r="AL397" s="281"/>
      <c r="AM397" s="281"/>
      <c r="AN397" s="281"/>
      <c r="AO397" s="281"/>
      <c r="AP397" s="281"/>
      <c r="AQ397" s="281"/>
      <c r="AR397" s="281"/>
      <c r="AS397" s="280"/>
      <c r="AT397" s="280"/>
      <c r="AU397" s="281" t="s">
        <v>267</v>
      </c>
      <c r="AV397" s="281" t="s">
        <v>45</v>
      </c>
      <c r="AW397" s="281"/>
      <c r="AX397" s="281"/>
      <c r="AY397" s="281"/>
      <c r="AZ397" s="281"/>
      <c r="BA397" s="281"/>
      <c r="BB397" s="274"/>
    </row>
    <row r="398" spans="1:54">
      <c r="B398" s="273"/>
      <c r="C398" s="274"/>
      <c r="D398" s="275"/>
      <c r="E398" s="277"/>
      <c r="F398" s="277"/>
      <c r="G398" s="277"/>
      <c r="H398" s="302"/>
      <c r="I398" s="275"/>
      <c r="J398" s="279"/>
      <c r="K398" s="279"/>
      <c r="L398" s="283"/>
      <c r="M398" s="283"/>
      <c r="N398" s="280"/>
      <c r="O398" s="280" t="s">
        <v>270</v>
      </c>
      <c r="P398" s="280" t="s">
        <v>1712</v>
      </c>
      <c r="Q398" s="280"/>
      <c r="R398" s="282"/>
      <c r="S398" s="281"/>
      <c r="T398" s="279"/>
      <c r="U398" s="281"/>
      <c r="V398" s="281"/>
      <c r="W398" s="281"/>
      <c r="X398" s="281" t="s">
        <v>168</v>
      </c>
      <c r="Y398" s="281"/>
      <c r="Z398" s="281"/>
      <c r="AA398" s="281"/>
      <c r="AB398" s="281"/>
      <c r="AC398" s="281"/>
      <c r="AD398" s="281"/>
      <c r="AE398" s="281"/>
      <c r="AF398" s="281"/>
      <c r="AG398" s="281"/>
      <c r="AH398" s="281"/>
      <c r="AI398" s="281"/>
      <c r="AJ398" s="281"/>
      <c r="AK398" s="281"/>
      <c r="AL398" s="281"/>
      <c r="AM398" s="281"/>
      <c r="AN398" s="281"/>
      <c r="AO398" s="281"/>
      <c r="AP398" s="281"/>
      <c r="AQ398" s="281"/>
      <c r="AR398" s="281"/>
      <c r="AS398" s="280"/>
      <c r="AT398" s="280"/>
      <c r="AU398" s="281"/>
      <c r="AV398" s="281"/>
      <c r="AW398" s="281"/>
      <c r="AX398" s="281"/>
      <c r="AY398" s="281"/>
      <c r="AZ398" s="281"/>
      <c r="BA398" s="281"/>
      <c r="BB398" s="274"/>
    </row>
    <row r="399" spans="1:54">
      <c r="B399" s="273" t="s">
        <v>1898</v>
      </c>
      <c r="C399" s="274" t="s">
        <v>2459</v>
      </c>
      <c r="D399" s="275" t="s">
        <v>328</v>
      </c>
      <c r="E399" s="277"/>
      <c r="F399" s="277"/>
      <c r="G399" s="277"/>
      <c r="H399" s="302">
        <v>40</v>
      </c>
      <c r="I399" s="275" t="str">
        <f t="shared" ref="I399:I402" si="74">IF(H399&gt;0,3*ROUND(H399,0)&amp;D399,"-")</f>
        <v>120XLPE/As-70</v>
      </c>
      <c r="J399" s="279" t="str">
        <f t="shared" ref="J399:J402" si="75">ROUND(H399,0)&amp;"ACSR-50/8"</f>
        <v>40ACSR-50/8</v>
      </c>
      <c r="K399" s="279"/>
      <c r="L399" s="283" t="s">
        <v>1407</v>
      </c>
      <c r="M399" s="283" t="s">
        <v>539</v>
      </c>
      <c r="N399" s="280" t="s">
        <v>2448</v>
      </c>
      <c r="O399" s="280" t="s">
        <v>262</v>
      </c>
      <c r="P399" s="280" t="s">
        <v>925</v>
      </c>
      <c r="Q399" s="280"/>
      <c r="R399" s="282"/>
      <c r="S399" s="281"/>
      <c r="T399" s="279"/>
      <c r="U399" s="281" t="s">
        <v>3</v>
      </c>
      <c r="V399" s="281" t="s">
        <v>263</v>
      </c>
      <c r="W399" s="281"/>
      <c r="X399" s="281" t="s">
        <v>168</v>
      </c>
      <c r="Y399" s="281"/>
      <c r="Z399" s="281" t="s">
        <v>264</v>
      </c>
      <c r="AA399" s="281" t="s">
        <v>265</v>
      </c>
      <c r="AB399" s="281" t="s">
        <v>266</v>
      </c>
      <c r="AC399" s="281"/>
      <c r="AD399" s="281"/>
      <c r="AE399" s="281"/>
      <c r="AF399" s="281"/>
      <c r="AG399" s="281"/>
      <c r="AH399" s="281"/>
      <c r="AI399" s="281"/>
      <c r="AJ399" s="281"/>
      <c r="AK399" s="281"/>
      <c r="AL399" s="281"/>
      <c r="AM399" s="281"/>
      <c r="AN399" s="281"/>
      <c r="AO399" s="281"/>
      <c r="AP399" s="281"/>
      <c r="AQ399" s="281"/>
      <c r="AR399" s="281"/>
      <c r="AS399" s="280"/>
      <c r="AT399" s="280"/>
      <c r="AU399" s="281" t="s">
        <v>267</v>
      </c>
      <c r="AV399" s="281" t="s">
        <v>45</v>
      </c>
      <c r="AW399" s="281"/>
      <c r="AX399" s="281"/>
      <c r="AY399" s="281"/>
      <c r="AZ399" s="281"/>
      <c r="BA399" s="281"/>
      <c r="BB399" s="274"/>
    </row>
    <row r="400" spans="1:54">
      <c r="B400" s="273" t="s">
        <v>1899</v>
      </c>
      <c r="C400" s="274" t="s">
        <v>2459</v>
      </c>
      <c r="D400" s="275" t="s">
        <v>328</v>
      </c>
      <c r="E400" s="277"/>
      <c r="F400" s="277"/>
      <c r="G400" s="277"/>
      <c r="H400" s="302">
        <v>42</v>
      </c>
      <c r="I400" s="275" t="str">
        <f t="shared" si="74"/>
        <v>126XLPE/As-70</v>
      </c>
      <c r="J400" s="279" t="str">
        <f t="shared" si="75"/>
        <v>42ACSR-50/8</v>
      </c>
      <c r="K400" s="279"/>
      <c r="L400" s="283" t="s">
        <v>1407</v>
      </c>
      <c r="M400" s="283" t="s">
        <v>539</v>
      </c>
      <c r="N400" s="280" t="s">
        <v>2448</v>
      </c>
      <c r="O400" s="280" t="s">
        <v>262</v>
      </c>
      <c r="P400" s="280" t="s">
        <v>925</v>
      </c>
      <c r="Q400" s="280"/>
      <c r="R400" s="282"/>
      <c r="S400" s="281"/>
      <c r="T400" s="279"/>
      <c r="U400" s="281"/>
      <c r="V400" s="281" t="s">
        <v>263</v>
      </c>
      <c r="W400" s="281"/>
      <c r="X400" s="281" t="s">
        <v>168</v>
      </c>
      <c r="Y400" s="281"/>
      <c r="Z400" s="281" t="s">
        <v>264</v>
      </c>
      <c r="AA400" s="281" t="s">
        <v>265</v>
      </c>
      <c r="AB400" s="281" t="s">
        <v>266</v>
      </c>
      <c r="AC400" s="281"/>
      <c r="AD400" s="281"/>
      <c r="AE400" s="281"/>
      <c r="AF400" s="281"/>
      <c r="AG400" s="281"/>
      <c r="AH400" s="281"/>
      <c r="AI400" s="281"/>
      <c r="AJ400" s="281"/>
      <c r="AK400" s="281"/>
      <c r="AL400" s="281"/>
      <c r="AM400" s="281"/>
      <c r="AN400" s="281"/>
      <c r="AO400" s="281"/>
      <c r="AP400" s="281"/>
      <c r="AQ400" s="281"/>
      <c r="AR400" s="281"/>
      <c r="AS400" s="280"/>
      <c r="AT400" s="280"/>
      <c r="AU400" s="281" t="s">
        <v>267</v>
      </c>
      <c r="AV400" s="281" t="s">
        <v>45</v>
      </c>
      <c r="AW400" s="281"/>
      <c r="AX400" s="281"/>
      <c r="AY400" s="281"/>
      <c r="AZ400" s="281"/>
      <c r="BA400" s="281"/>
      <c r="BB400" s="274"/>
    </row>
    <row r="401" spans="2:54">
      <c r="B401" s="273" t="s">
        <v>1900</v>
      </c>
      <c r="C401" s="274" t="s">
        <v>2459</v>
      </c>
      <c r="D401" s="275" t="s">
        <v>328</v>
      </c>
      <c r="E401" s="277"/>
      <c r="F401" s="277"/>
      <c r="G401" s="277"/>
      <c r="H401" s="302">
        <v>32</v>
      </c>
      <c r="I401" s="275" t="str">
        <f t="shared" si="74"/>
        <v>96XLPE/As-70</v>
      </c>
      <c r="J401" s="279" t="str">
        <f t="shared" si="75"/>
        <v>32ACSR-50/8</v>
      </c>
      <c r="K401" s="279"/>
      <c r="L401" s="283" t="s">
        <v>1407</v>
      </c>
      <c r="M401" s="283" t="s">
        <v>539</v>
      </c>
      <c r="N401" s="280" t="s">
        <v>2448</v>
      </c>
      <c r="O401" s="280" t="s">
        <v>262</v>
      </c>
      <c r="P401" s="280" t="s">
        <v>925</v>
      </c>
      <c r="Q401" s="280"/>
      <c r="R401" s="282"/>
      <c r="S401" s="281"/>
      <c r="T401" s="279"/>
      <c r="U401" s="281" t="s">
        <v>3</v>
      </c>
      <c r="V401" s="281" t="s">
        <v>263</v>
      </c>
      <c r="W401" s="281"/>
      <c r="X401" s="281" t="s">
        <v>168</v>
      </c>
      <c r="Y401" s="281"/>
      <c r="Z401" s="281" t="s">
        <v>264</v>
      </c>
      <c r="AA401" s="281" t="s">
        <v>265</v>
      </c>
      <c r="AB401" s="281" t="s">
        <v>266</v>
      </c>
      <c r="AC401" s="281"/>
      <c r="AD401" s="281"/>
      <c r="AE401" s="281"/>
      <c r="AF401" s="281"/>
      <c r="AG401" s="281"/>
      <c r="AH401" s="281"/>
      <c r="AI401" s="281"/>
      <c r="AJ401" s="281"/>
      <c r="AK401" s="281"/>
      <c r="AL401" s="281"/>
      <c r="AM401" s="281"/>
      <c r="AN401" s="281"/>
      <c r="AO401" s="281"/>
      <c r="AP401" s="281"/>
      <c r="AQ401" s="281"/>
      <c r="AR401" s="281"/>
      <c r="AS401" s="280"/>
      <c r="AT401" s="280"/>
      <c r="AU401" s="281" t="s">
        <v>267</v>
      </c>
      <c r="AV401" s="281" t="s">
        <v>45</v>
      </c>
      <c r="AW401" s="281"/>
      <c r="AX401" s="281"/>
      <c r="AY401" s="281"/>
      <c r="AZ401" s="281"/>
      <c r="BA401" s="281"/>
      <c r="BB401" s="274"/>
    </row>
    <row r="402" spans="2:54">
      <c r="B402" s="273" t="s">
        <v>1909</v>
      </c>
      <c r="C402" s="274" t="s">
        <v>2458</v>
      </c>
      <c r="D402" s="275" t="s">
        <v>328</v>
      </c>
      <c r="E402" s="277"/>
      <c r="F402" s="277"/>
      <c r="G402" s="277"/>
      <c r="H402" s="302">
        <v>34</v>
      </c>
      <c r="I402" s="275" t="str">
        <f t="shared" si="74"/>
        <v>102XLPE/As-70</v>
      </c>
      <c r="J402" s="279" t="str">
        <f t="shared" si="75"/>
        <v>34ACSR-50/8</v>
      </c>
      <c r="K402" s="279"/>
      <c r="L402" s="283" t="s">
        <v>1861</v>
      </c>
      <c r="M402" s="283" t="s">
        <v>121</v>
      </c>
      <c r="N402" s="280" t="s">
        <v>2452</v>
      </c>
      <c r="O402" s="280" t="s">
        <v>268</v>
      </c>
      <c r="P402" s="280" t="s">
        <v>924</v>
      </c>
      <c r="Q402" s="280"/>
      <c r="R402" s="282"/>
      <c r="S402" s="281"/>
      <c r="T402" s="279"/>
      <c r="U402" s="281"/>
      <c r="V402" s="281" t="s">
        <v>263</v>
      </c>
      <c r="W402" s="281"/>
      <c r="X402" s="281" t="s">
        <v>168</v>
      </c>
      <c r="Y402" s="281" t="s">
        <v>166</v>
      </c>
      <c r="Z402" s="281"/>
      <c r="AA402" s="281" t="s">
        <v>257</v>
      </c>
      <c r="AB402" s="281" t="s">
        <v>269</v>
      </c>
      <c r="AC402" s="281"/>
      <c r="AD402" s="281"/>
      <c r="AE402" s="281"/>
      <c r="AF402" s="281"/>
      <c r="AG402" s="281"/>
      <c r="AH402" s="281"/>
      <c r="AI402" s="281"/>
      <c r="AJ402" s="281"/>
      <c r="AK402" s="281"/>
      <c r="AL402" s="281"/>
      <c r="AM402" s="281"/>
      <c r="AN402" s="281"/>
      <c r="AO402" s="281"/>
      <c r="AP402" s="281"/>
      <c r="AQ402" s="281"/>
      <c r="AR402" s="281"/>
      <c r="AS402" s="280"/>
      <c r="AT402" s="280"/>
      <c r="AU402" s="281" t="s">
        <v>267</v>
      </c>
      <c r="AV402" s="281" t="s">
        <v>45</v>
      </c>
      <c r="AW402" s="281"/>
      <c r="AX402" s="281"/>
      <c r="AY402" s="281"/>
      <c r="AZ402" s="281"/>
      <c r="BA402" s="281"/>
      <c r="BB402" s="274"/>
    </row>
    <row r="403" spans="2:54">
      <c r="B403" s="273"/>
      <c r="C403" s="274"/>
      <c r="D403" s="275"/>
      <c r="E403" s="277"/>
      <c r="F403" s="277"/>
      <c r="G403" s="277"/>
      <c r="H403" s="302"/>
      <c r="I403" s="275"/>
      <c r="J403" s="279"/>
      <c r="K403" s="279"/>
      <c r="L403" s="283"/>
      <c r="M403" s="283"/>
      <c r="N403" s="280"/>
      <c r="O403" s="280" t="s">
        <v>270</v>
      </c>
      <c r="P403" s="280" t="s">
        <v>1712</v>
      </c>
      <c r="Q403" s="280"/>
      <c r="R403" s="282"/>
      <c r="S403" s="281"/>
      <c r="T403" s="279"/>
      <c r="U403" s="281"/>
      <c r="V403" s="281"/>
      <c r="W403" s="281"/>
      <c r="X403" s="281" t="s">
        <v>168</v>
      </c>
      <c r="Y403" s="281"/>
      <c r="Z403" s="281"/>
      <c r="AA403" s="281"/>
      <c r="AB403" s="281"/>
      <c r="AC403" s="281"/>
      <c r="AD403" s="281"/>
      <c r="AE403" s="281"/>
      <c r="AF403" s="281"/>
      <c r="AG403" s="281"/>
      <c r="AH403" s="281"/>
      <c r="AI403" s="281"/>
      <c r="AJ403" s="281"/>
      <c r="AK403" s="281"/>
      <c r="AL403" s="281"/>
      <c r="AM403" s="281"/>
      <c r="AN403" s="281"/>
      <c r="AO403" s="281"/>
      <c r="AP403" s="281"/>
      <c r="AQ403" s="281"/>
      <c r="AR403" s="281"/>
      <c r="AS403" s="280"/>
      <c r="AT403" s="280"/>
      <c r="AU403" s="281"/>
      <c r="AV403" s="281"/>
      <c r="AW403" s="281"/>
      <c r="AX403" s="281"/>
      <c r="AY403" s="281"/>
      <c r="AZ403" s="281"/>
      <c r="BA403" s="281"/>
      <c r="BB403" s="274"/>
    </row>
    <row r="404" spans="2:54">
      <c r="B404" s="273" t="s">
        <v>1901</v>
      </c>
      <c r="C404" s="274" t="s">
        <v>2459</v>
      </c>
      <c r="D404" s="275" t="s">
        <v>328</v>
      </c>
      <c r="E404" s="277"/>
      <c r="F404" s="277"/>
      <c r="G404" s="277"/>
      <c r="H404" s="302">
        <v>48</v>
      </c>
      <c r="I404" s="275" t="str">
        <f t="shared" ref="I404:I412" si="76">IF(H404&gt;0,3*ROUND(H404,0)&amp;D404,"-")</f>
        <v>144XLPE/As-70</v>
      </c>
      <c r="J404" s="279" t="str">
        <f t="shared" ref="J404:J412" si="77">ROUND(H404,0)&amp;"ACSR-50/8"</f>
        <v>48ACSR-50/8</v>
      </c>
      <c r="K404" s="279"/>
      <c r="L404" s="283" t="s">
        <v>1407</v>
      </c>
      <c r="M404" s="283" t="s">
        <v>539</v>
      </c>
      <c r="N404" s="280" t="s">
        <v>2448</v>
      </c>
      <c r="O404" s="280" t="s">
        <v>262</v>
      </c>
      <c r="P404" s="280" t="s">
        <v>925</v>
      </c>
      <c r="Q404" s="280"/>
      <c r="R404" s="282"/>
      <c r="S404" s="281"/>
      <c r="T404" s="279"/>
      <c r="U404" s="281" t="s">
        <v>3</v>
      </c>
      <c r="V404" s="281" t="s">
        <v>263</v>
      </c>
      <c r="W404" s="281"/>
      <c r="X404" s="281" t="s">
        <v>168</v>
      </c>
      <c r="Y404" s="281"/>
      <c r="Z404" s="281" t="s">
        <v>264</v>
      </c>
      <c r="AA404" s="281" t="s">
        <v>265</v>
      </c>
      <c r="AB404" s="281" t="s">
        <v>266</v>
      </c>
      <c r="AC404" s="281"/>
      <c r="AD404" s="281"/>
      <c r="AE404" s="281"/>
      <c r="AF404" s="281"/>
      <c r="AG404" s="281"/>
      <c r="AH404" s="281"/>
      <c r="AI404" s="281"/>
      <c r="AJ404" s="281"/>
      <c r="AK404" s="281"/>
      <c r="AL404" s="281"/>
      <c r="AM404" s="281"/>
      <c r="AN404" s="281"/>
      <c r="AO404" s="281"/>
      <c r="AP404" s="281"/>
      <c r="AQ404" s="281"/>
      <c r="AR404" s="281"/>
      <c r="AS404" s="280"/>
      <c r="AT404" s="280"/>
      <c r="AU404" s="281" t="s">
        <v>267</v>
      </c>
      <c r="AV404" s="281" t="s">
        <v>45</v>
      </c>
      <c r="AW404" s="281"/>
      <c r="AX404" s="281"/>
      <c r="AY404" s="281"/>
      <c r="AZ404" s="281"/>
      <c r="BA404" s="281"/>
      <c r="BB404" s="274"/>
    </row>
    <row r="405" spans="2:54">
      <c r="B405" s="273" t="s">
        <v>1910</v>
      </c>
      <c r="C405" s="274" t="s">
        <v>2460</v>
      </c>
      <c r="D405" s="275" t="s">
        <v>328</v>
      </c>
      <c r="E405" s="277"/>
      <c r="F405" s="277"/>
      <c r="G405" s="277"/>
      <c r="H405" s="302">
        <v>48</v>
      </c>
      <c r="I405" s="275" t="str">
        <f t="shared" si="76"/>
        <v>144XLPE/As-70</v>
      </c>
      <c r="J405" s="279" t="str">
        <f t="shared" si="77"/>
        <v>48ACSR-50/8</v>
      </c>
      <c r="K405" s="279"/>
      <c r="L405" s="283" t="s">
        <v>1407</v>
      </c>
      <c r="M405" s="283" t="s">
        <v>119</v>
      </c>
      <c r="N405" s="280" t="s">
        <v>1913</v>
      </c>
      <c r="O405" s="280" t="s">
        <v>1862</v>
      </c>
      <c r="P405" s="280" t="s">
        <v>925</v>
      </c>
      <c r="Q405" s="280"/>
      <c r="R405" s="282"/>
      <c r="S405" s="281"/>
      <c r="T405" s="279"/>
      <c r="U405" s="281"/>
      <c r="V405" s="281" t="s">
        <v>263</v>
      </c>
      <c r="W405" s="281"/>
      <c r="X405" s="281" t="s">
        <v>168</v>
      </c>
      <c r="Y405" s="281"/>
      <c r="Z405" s="281" t="s">
        <v>264</v>
      </c>
      <c r="AA405" s="281" t="s">
        <v>265</v>
      </c>
      <c r="AB405" s="281" t="s">
        <v>266</v>
      </c>
      <c r="AC405" s="281"/>
      <c r="AD405" s="281"/>
      <c r="AE405" s="281"/>
      <c r="AF405" s="281"/>
      <c r="AG405" s="281"/>
      <c r="AH405" s="281"/>
      <c r="AI405" s="281"/>
      <c r="AJ405" s="281"/>
      <c r="AK405" s="281"/>
      <c r="AL405" s="281"/>
      <c r="AM405" s="281"/>
      <c r="AN405" s="281"/>
      <c r="AO405" s="281"/>
      <c r="AP405" s="281"/>
      <c r="AQ405" s="281"/>
      <c r="AR405" s="281"/>
      <c r="AS405" s="280"/>
      <c r="AT405" s="280"/>
      <c r="AU405" s="281" t="s">
        <v>267</v>
      </c>
      <c r="AV405" s="281" t="s">
        <v>45</v>
      </c>
      <c r="AW405" s="281"/>
      <c r="AX405" s="281"/>
      <c r="AY405" s="281"/>
      <c r="AZ405" s="281"/>
      <c r="BA405" s="281"/>
      <c r="BB405" s="274"/>
    </row>
    <row r="406" spans="2:54">
      <c r="B406" s="273" t="s">
        <v>1911</v>
      </c>
      <c r="C406" s="274" t="s">
        <v>2460</v>
      </c>
      <c r="D406" s="275" t="s">
        <v>328</v>
      </c>
      <c r="E406" s="277"/>
      <c r="F406" s="277"/>
      <c r="G406" s="277"/>
      <c r="H406" s="302">
        <v>40</v>
      </c>
      <c r="I406" s="275" t="str">
        <f t="shared" si="76"/>
        <v>120XLPE/As-70</v>
      </c>
      <c r="J406" s="279" t="str">
        <f t="shared" si="77"/>
        <v>40ACSR-50/8</v>
      </c>
      <c r="K406" s="279"/>
      <c r="L406" s="283" t="s">
        <v>1407</v>
      </c>
      <c r="M406" s="283" t="s">
        <v>119</v>
      </c>
      <c r="N406" s="280" t="s">
        <v>1913</v>
      </c>
      <c r="O406" s="280" t="s">
        <v>1862</v>
      </c>
      <c r="P406" s="280" t="s">
        <v>925</v>
      </c>
      <c r="Q406" s="280"/>
      <c r="R406" s="282"/>
      <c r="S406" s="281"/>
      <c r="T406" s="279"/>
      <c r="U406" s="281" t="s">
        <v>3</v>
      </c>
      <c r="V406" s="281" t="s">
        <v>263</v>
      </c>
      <c r="W406" s="281"/>
      <c r="X406" s="281" t="s">
        <v>168</v>
      </c>
      <c r="Y406" s="281"/>
      <c r="Z406" s="281" t="s">
        <v>264</v>
      </c>
      <c r="AA406" s="281" t="s">
        <v>265</v>
      </c>
      <c r="AB406" s="281" t="s">
        <v>266</v>
      </c>
      <c r="AC406" s="281"/>
      <c r="AD406" s="281"/>
      <c r="AE406" s="281"/>
      <c r="AF406" s="281"/>
      <c r="AG406" s="281"/>
      <c r="AH406" s="281"/>
      <c r="AI406" s="281"/>
      <c r="AJ406" s="281"/>
      <c r="AK406" s="281"/>
      <c r="AL406" s="281"/>
      <c r="AM406" s="281"/>
      <c r="AN406" s="281"/>
      <c r="AO406" s="281"/>
      <c r="AP406" s="281"/>
      <c r="AQ406" s="281"/>
      <c r="AR406" s="281"/>
      <c r="AS406" s="280"/>
      <c r="AT406" s="280"/>
      <c r="AU406" s="281" t="s">
        <v>267</v>
      </c>
      <c r="AV406" s="281" t="s">
        <v>45</v>
      </c>
      <c r="AW406" s="281"/>
      <c r="AX406" s="281"/>
      <c r="AY406" s="281"/>
      <c r="AZ406" s="281"/>
      <c r="BA406" s="281"/>
      <c r="BB406" s="274"/>
    </row>
    <row r="407" spans="2:54">
      <c r="B407" s="273" t="s">
        <v>1902</v>
      </c>
      <c r="C407" s="274" t="s">
        <v>2459</v>
      </c>
      <c r="D407" s="275" t="s">
        <v>328</v>
      </c>
      <c r="E407" s="277"/>
      <c r="F407" s="277"/>
      <c r="G407" s="277"/>
      <c r="H407" s="302">
        <v>40</v>
      </c>
      <c r="I407" s="275" t="str">
        <f t="shared" si="76"/>
        <v>120XLPE/As-70</v>
      </c>
      <c r="J407" s="279" t="str">
        <f t="shared" si="77"/>
        <v>40ACSR-50/8</v>
      </c>
      <c r="K407" s="279"/>
      <c r="L407" s="283" t="s">
        <v>1407</v>
      </c>
      <c r="M407" s="283" t="s">
        <v>539</v>
      </c>
      <c r="N407" s="280" t="s">
        <v>2448</v>
      </c>
      <c r="O407" s="280" t="s">
        <v>262</v>
      </c>
      <c r="P407" s="280" t="s">
        <v>925</v>
      </c>
      <c r="Q407" s="280"/>
      <c r="R407" s="282"/>
      <c r="S407" s="281"/>
      <c r="T407" s="279"/>
      <c r="U407" s="281"/>
      <c r="V407" s="281" t="s">
        <v>263</v>
      </c>
      <c r="W407" s="281"/>
      <c r="X407" s="281" t="s">
        <v>168</v>
      </c>
      <c r="Y407" s="281"/>
      <c r="Z407" s="281" t="s">
        <v>264</v>
      </c>
      <c r="AA407" s="281" t="s">
        <v>265</v>
      </c>
      <c r="AB407" s="281" t="s">
        <v>266</v>
      </c>
      <c r="AC407" s="281"/>
      <c r="AD407" s="281"/>
      <c r="AE407" s="281"/>
      <c r="AF407" s="281"/>
      <c r="AG407" s="281"/>
      <c r="AH407" s="281"/>
      <c r="AI407" s="281"/>
      <c r="AJ407" s="281"/>
      <c r="AK407" s="281"/>
      <c r="AL407" s="281"/>
      <c r="AM407" s="281"/>
      <c r="AN407" s="281"/>
      <c r="AO407" s="281"/>
      <c r="AP407" s="281"/>
      <c r="AQ407" s="281"/>
      <c r="AR407" s="281"/>
      <c r="AS407" s="280"/>
      <c r="AT407" s="280"/>
      <c r="AU407" s="281" t="s">
        <v>267</v>
      </c>
      <c r="AV407" s="281" t="s">
        <v>45</v>
      </c>
      <c r="AW407" s="281"/>
      <c r="AX407" s="281"/>
      <c r="AY407" s="281"/>
      <c r="AZ407" s="281"/>
      <c r="BA407" s="281"/>
      <c r="BB407" s="274"/>
    </row>
    <row r="408" spans="2:54">
      <c r="B408" s="273" t="s">
        <v>1903</v>
      </c>
      <c r="C408" s="274" t="s">
        <v>2459</v>
      </c>
      <c r="D408" s="275" t="s">
        <v>328</v>
      </c>
      <c r="E408" s="277"/>
      <c r="F408" s="277"/>
      <c r="G408" s="277"/>
      <c r="H408" s="302">
        <v>40</v>
      </c>
      <c r="I408" s="275" t="str">
        <f t="shared" si="76"/>
        <v>120XLPE/As-70</v>
      </c>
      <c r="J408" s="279" t="str">
        <f t="shared" si="77"/>
        <v>40ACSR-50/8</v>
      </c>
      <c r="K408" s="279"/>
      <c r="L408" s="283" t="s">
        <v>1407</v>
      </c>
      <c r="M408" s="283" t="s">
        <v>539</v>
      </c>
      <c r="N408" s="280" t="s">
        <v>2448</v>
      </c>
      <c r="O408" s="280" t="s">
        <v>262</v>
      </c>
      <c r="P408" s="280" t="s">
        <v>925</v>
      </c>
      <c r="Q408" s="280"/>
      <c r="R408" s="282"/>
      <c r="S408" s="281"/>
      <c r="T408" s="279"/>
      <c r="U408" s="281" t="s">
        <v>3</v>
      </c>
      <c r="V408" s="281" t="s">
        <v>263</v>
      </c>
      <c r="W408" s="281"/>
      <c r="X408" s="281" t="s">
        <v>168</v>
      </c>
      <c r="Y408" s="281"/>
      <c r="Z408" s="281" t="s">
        <v>264</v>
      </c>
      <c r="AA408" s="281" t="s">
        <v>265</v>
      </c>
      <c r="AB408" s="281" t="s">
        <v>266</v>
      </c>
      <c r="AC408" s="281"/>
      <c r="AD408" s="281"/>
      <c r="AE408" s="281"/>
      <c r="AF408" s="281"/>
      <c r="AG408" s="281"/>
      <c r="AH408" s="281"/>
      <c r="AI408" s="281"/>
      <c r="AJ408" s="281"/>
      <c r="AK408" s="281"/>
      <c r="AL408" s="281"/>
      <c r="AM408" s="281"/>
      <c r="AN408" s="281"/>
      <c r="AO408" s="281"/>
      <c r="AP408" s="281"/>
      <c r="AQ408" s="281"/>
      <c r="AR408" s="281"/>
      <c r="AS408" s="280"/>
      <c r="AT408" s="280"/>
      <c r="AU408" s="281" t="s">
        <v>267</v>
      </c>
      <c r="AV408" s="281" t="s">
        <v>45</v>
      </c>
      <c r="AW408" s="281"/>
      <c r="AX408" s="281"/>
      <c r="AY408" s="281"/>
      <c r="AZ408" s="281"/>
      <c r="BA408" s="281"/>
      <c r="BB408" s="274"/>
    </row>
    <row r="409" spans="2:54">
      <c r="B409" s="273" t="s">
        <v>1904</v>
      </c>
      <c r="C409" s="274" t="s">
        <v>2459</v>
      </c>
      <c r="D409" s="275" t="s">
        <v>328</v>
      </c>
      <c r="E409" s="277"/>
      <c r="F409" s="277"/>
      <c r="G409" s="277"/>
      <c r="H409" s="302">
        <v>40</v>
      </c>
      <c r="I409" s="275" t="str">
        <f t="shared" si="76"/>
        <v>120XLPE/As-70</v>
      </c>
      <c r="J409" s="279" t="str">
        <f t="shared" si="77"/>
        <v>40ACSR-50/8</v>
      </c>
      <c r="K409" s="279"/>
      <c r="L409" s="283" t="s">
        <v>1407</v>
      </c>
      <c r="M409" s="283" t="s">
        <v>539</v>
      </c>
      <c r="N409" s="280" t="s">
        <v>2448</v>
      </c>
      <c r="O409" s="280" t="s">
        <v>262</v>
      </c>
      <c r="P409" s="280" t="s">
        <v>925</v>
      </c>
      <c r="Q409" s="280"/>
      <c r="R409" s="282"/>
      <c r="S409" s="281"/>
      <c r="T409" s="279"/>
      <c r="U409" s="281"/>
      <c r="V409" s="281" t="s">
        <v>263</v>
      </c>
      <c r="W409" s="281"/>
      <c r="X409" s="281" t="s">
        <v>168</v>
      </c>
      <c r="Y409" s="281"/>
      <c r="Z409" s="281" t="s">
        <v>264</v>
      </c>
      <c r="AA409" s="281" t="s">
        <v>265</v>
      </c>
      <c r="AB409" s="281" t="s">
        <v>266</v>
      </c>
      <c r="AC409" s="281"/>
      <c r="AD409" s="281"/>
      <c r="AE409" s="281"/>
      <c r="AF409" s="281"/>
      <c r="AG409" s="281"/>
      <c r="AH409" s="281"/>
      <c r="AI409" s="281"/>
      <c r="AJ409" s="281"/>
      <c r="AK409" s="281"/>
      <c r="AL409" s="281"/>
      <c r="AM409" s="281"/>
      <c r="AN409" s="281"/>
      <c r="AO409" s="281"/>
      <c r="AP409" s="281"/>
      <c r="AQ409" s="281"/>
      <c r="AR409" s="281"/>
      <c r="AS409" s="280"/>
      <c r="AT409" s="280"/>
      <c r="AU409" s="281" t="s">
        <v>267</v>
      </c>
      <c r="AV409" s="281" t="s">
        <v>45</v>
      </c>
      <c r="AW409" s="281"/>
      <c r="AX409" s="281"/>
      <c r="AY409" s="281"/>
      <c r="AZ409" s="281"/>
      <c r="BA409" s="281"/>
      <c r="BB409" s="274"/>
    </row>
    <row r="410" spans="2:54">
      <c r="B410" s="273" t="s">
        <v>1442</v>
      </c>
      <c r="C410" s="274" t="s">
        <v>2459</v>
      </c>
      <c r="D410" s="275" t="s">
        <v>328</v>
      </c>
      <c r="E410" s="277"/>
      <c r="F410" s="277"/>
      <c r="G410" s="277"/>
      <c r="H410" s="302">
        <v>40</v>
      </c>
      <c r="I410" s="275" t="str">
        <f t="shared" si="76"/>
        <v>120XLPE/As-70</v>
      </c>
      <c r="J410" s="279" t="str">
        <f t="shared" si="77"/>
        <v>40ACSR-50/8</v>
      </c>
      <c r="K410" s="279"/>
      <c r="L410" s="283" t="s">
        <v>1407</v>
      </c>
      <c r="M410" s="283" t="s">
        <v>539</v>
      </c>
      <c r="N410" s="280" t="s">
        <v>2448</v>
      </c>
      <c r="O410" s="280" t="s">
        <v>262</v>
      </c>
      <c r="P410" s="280" t="s">
        <v>925</v>
      </c>
      <c r="Q410" s="280"/>
      <c r="R410" s="282"/>
      <c r="S410" s="281"/>
      <c r="T410" s="279"/>
      <c r="U410" s="281" t="s">
        <v>3</v>
      </c>
      <c r="V410" s="281" t="s">
        <v>263</v>
      </c>
      <c r="W410" s="281"/>
      <c r="X410" s="281" t="s">
        <v>168</v>
      </c>
      <c r="Y410" s="281"/>
      <c r="Z410" s="281" t="s">
        <v>264</v>
      </c>
      <c r="AA410" s="281" t="s">
        <v>265</v>
      </c>
      <c r="AB410" s="281" t="s">
        <v>266</v>
      </c>
      <c r="AC410" s="281"/>
      <c r="AD410" s="281"/>
      <c r="AE410" s="281"/>
      <c r="AF410" s="281"/>
      <c r="AG410" s="281"/>
      <c r="AH410" s="281"/>
      <c r="AI410" s="281"/>
      <c r="AJ410" s="281"/>
      <c r="AK410" s="281"/>
      <c r="AL410" s="281"/>
      <c r="AM410" s="281"/>
      <c r="AN410" s="281"/>
      <c r="AO410" s="281"/>
      <c r="AP410" s="281"/>
      <c r="AQ410" s="281"/>
      <c r="AR410" s="281"/>
      <c r="AS410" s="280"/>
      <c r="AT410" s="280"/>
      <c r="AU410" s="281" t="s">
        <v>267</v>
      </c>
      <c r="AV410" s="281" t="s">
        <v>45</v>
      </c>
      <c r="AW410" s="281"/>
      <c r="AX410" s="281"/>
      <c r="AY410" s="281"/>
      <c r="AZ410" s="281"/>
      <c r="BA410" s="281"/>
      <c r="BB410" s="274"/>
    </row>
    <row r="411" spans="2:54">
      <c r="B411" s="273" t="s">
        <v>1441</v>
      </c>
      <c r="C411" s="274" t="s">
        <v>1623</v>
      </c>
      <c r="D411" s="275" t="s">
        <v>328</v>
      </c>
      <c r="E411" s="277"/>
      <c r="F411" s="277"/>
      <c r="G411" s="277"/>
      <c r="H411" s="302">
        <v>46</v>
      </c>
      <c r="I411" s="275" t="str">
        <f t="shared" si="76"/>
        <v>138XLPE/As-70</v>
      </c>
      <c r="J411" s="279" t="str">
        <f t="shared" si="77"/>
        <v>46ACSR-50/8</v>
      </c>
      <c r="K411" s="279"/>
      <c r="L411" s="283" t="s">
        <v>1407</v>
      </c>
      <c r="M411" s="283" t="s">
        <v>539</v>
      </c>
      <c r="N411" s="280" t="s">
        <v>2448</v>
      </c>
      <c r="O411" s="280" t="s">
        <v>262</v>
      </c>
      <c r="P411" s="280" t="s">
        <v>925</v>
      </c>
      <c r="Q411" s="280"/>
      <c r="R411" s="282"/>
      <c r="S411" s="281"/>
      <c r="T411" s="279"/>
      <c r="U411" s="281"/>
      <c r="V411" s="281" t="s">
        <v>263</v>
      </c>
      <c r="W411" s="281"/>
      <c r="X411" s="281" t="s">
        <v>168</v>
      </c>
      <c r="Y411" s="281"/>
      <c r="Z411" s="281" t="s">
        <v>264</v>
      </c>
      <c r="AA411" s="281" t="s">
        <v>265</v>
      </c>
      <c r="AB411" s="281" t="s">
        <v>266</v>
      </c>
      <c r="AC411" s="281"/>
      <c r="AD411" s="281"/>
      <c r="AE411" s="281"/>
      <c r="AF411" s="281"/>
      <c r="AG411" s="281"/>
      <c r="AH411" s="281"/>
      <c r="AI411" s="281"/>
      <c r="AJ411" s="281"/>
      <c r="AK411" s="281"/>
      <c r="AL411" s="281"/>
      <c r="AM411" s="281"/>
      <c r="AN411" s="281"/>
      <c r="AO411" s="281"/>
      <c r="AP411" s="281"/>
      <c r="AQ411" s="281"/>
      <c r="AR411" s="281"/>
      <c r="AS411" s="280"/>
      <c r="AT411" s="280"/>
      <c r="AU411" s="281" t="s">
        <v>267</v>
      </c>
      <c r="AV411" s="281" t="s">
        <v>45</v>
      </c>
      <c r="AW411" s="281"/>
      <c r="AX411" s="281"/>
      <c r="AY411" s="281"/>
      <c r="AZ411" s="281"/>
      <c r="BA411" s="281"/>
      <c r="BB411" s="274"/>
    </row>
    <row r="412" spans="2:54">
      <c r="B412" s="273" t="s">
        <v>1440</v>
      </c>
      <c r="C412" s="274" t="s">
        <v>1914</v>
      </c>
      <c r="D412" s="275" t="s">
        <v>328</v>
      </c>
      <c r="E412" s="277"/>
      <c r="F412" s="277"/>
      <c r="G412" s="277"/>
      <c r="H412" s="302">
        <v>47</v>
      </c>
      <c r="I412" s="275" t="str">
        <f t="shared" si="76"/>
        <v>141XLPE/As-70</v>
      </c>
      <c r="J412" s="279" t="str">
        <f t="shared" si="77"/>
        <v>47ACSR-50/8</v>
      </c>
      <c r="K412" s="279"/>
      <c r="L412" s="283" t="s">
        <v>1861</v>
      </c>
      <c r="M412" s="283" t="s">
        <v>121</v>
      </c>
      <c r="N412" s="280" t="s">
        <v>2452</v>
      </c>
      <c r="O412" s="280" t="s">
        <v>268</v>
      </c>
      <c r="P412" s="280" t="s">
        <v>924</v>
      </c>
      <c r="Q412" s="280"/>
      <c r="R412" s="282"/>
      <c r="S412" s="281"/>
      <c r="T412" s="279"/>
      <c r="U412" s="281" t="s">
        <v>3</v>
      </c>
      <c r="V412" s="281" t="s">
        <v>263</v>
      </c>
      <c r="W412" s="281"/>
      <c r="X412" s="281" t="s">
        <v>168</v>
      </c>
      <c r="Y412" s="281" t="s">
        <v>166</v>
      </c>
      <c r="Z412" s="281"/>
      <c r="AA412" s="281" t="s">
        <v>257</v>
      </c>
      <c r="AB412" s="281" t="s">
        <v>269</v>
      </c>
      <c r="AC412" s="281"/>
      <c r="AD412" s="281"/>
      <c r="AE412" s="281"/>
      <c r="AF412" s="281"/>
      <c r="AG412" s="281"/>
      <c r="AH412" s="281"/>
      <c r="AI412" s="281"/>
      <c r="AJ412" s="281"/>
      <c r="AK412" s="281"/>
      <c r="AL412" s="281"/>
      <c r="AM412" s="281"/>
      <c r="AN412" s="281"/>
      <c r="AO412" s="281"/>
      <c r="AP412" s="281"/>
      <c r="AQ412" s="281"/>
      <c r="AR412" s="281"/>
      <c r="AS412" s="280"/>
      <c r="AT412" s="280"/>
      <c r="AU412" s="281" t="s">
        <v>267</v>
      </c>
      <c r="AV412" s="281" t="s">
        <v>45</v>
      </c>
      <c r="AW412" s="281"/>
      <c r="AX412" s="281"/>
      <c r="AY412" s="281"/>
      <c r="AZ412" s="281"/>
      <c r="BA412" s="281"/>
      <c r="BB412" s="274"/>
    </row>
    <row r="413" spans="2:54">
      <c r="B413" s="273"/>
      <c r="C413" s="274"/>
      <c r="D413" s="275"/>
      <c r="E413" s="277"/>
      <c r="F413" s="277"/>
      <c r="G413" s="277"/>
      <c r="H413" s="302"/>
      <c r="I413" s="275"/>
      <c r="J413" s="279"/>
      <c r="K413" s="279"/>
      <c r="L413" s="283"/>
      <c r="M413" s="283"/>
      <c r="N413" s="280"/>
      <c r="O413" s="280" t="s">
        <v>270</v>
      </c>
      <c r="P413" s="280" t="s">
        <v>1712</v>
      </c>
      <c r="Q413" s="280"/>
      <c r="R413" s="282"/>
      <c r="S413" s="281"/>
      <c r="T413" s="279"/>
      <c r="U413" s="281"/>
      <c r="V413" s="281"/>
      <c r="W413" s="281"/>
      <c r="X413" s="281" t="s">
        <v>168</v>
      </c>
      <c r="Y413" s="281"/>
      <c r="Z413" s="281"/>
      <c r="AA413" s="281"/>
      <c r="AB413" s="281"/>
      <c r="AC413" s="281"/>
      <c r="AD413" s="281"/>
      <c r="AE413" s="281"/>
      <c r="AF413" s="281"/>
      <c r="AG413" s="281"/>
      <c r="AH413" s="281"/>
      <c r="AI413" s="281"/>
      <c r="AJ413" s="281"/>
      <c r="AK413" s="281"/>
      <c r="AL413" s="281"/>
      <c r="AM413" s="281"/>
      <c r="AN413" s="281"/>
      <c r="AO413" s="281"/>
      <c r="AP413" s="281"/>
      <c r="AQ413" s="281"/>
      <c r="AR413" s="281"/>
      <c r="AS413" s="280"/>
      <c r="AT413" s="280"/>
      <c r="AU413" s="281"/>
      <c r="AV413" s="281"/>
      <c r="AW413" s="281"/>
      <c r="AX413" s="281"/>
      <c r="AY413" s="281"/>
      <c r="AZ413" s="281"/>
      <c r="BA413" s="281"/>
      <c r="BB413" s="274"/>
    </row>
    <row r="414" spans="2:54">
      <c r="B414" s="273" t="s">
        <v>1439</v>
      </c>
      <c r="C414" s="274" t="s">
        <v>1623</v>
      </c>
      <c r="D414" s="275" t="s">
        <v>328</v>
      </c>
      <c r="E414" s="277"/>
      <c r="F414" s="277"/>
      <c r="G414" s="277"/>
      <c r="H414" s="302">
        <v>40</v>
      </c>
      <c r="I414" s="275" t="str">
        <f t="shared" ref="I414:I417" si="78">IF(H414&gt;0,3*ROUND(H414,0)&amp;D414,"-")</f>
        <v>120XLPE/As-70</v>
      </c>
      <c r="J414" s="279" t="str">
        <f t="shared" ref="J414:J417" si="79">ROUND(H414,0)&amp;"ACSR-50/8"</f>
        <v>40ACSR-50/8</v>
      </c>
      <c r="K414" s="279"/>
      <c r="L414" s="283" t="s">
        <v>1407</v>
      </c>
      <c r="M414" s="283" t="s">
        <v>539</v>
      </c>
      <c r="N414" s="280" t="s">
        <v>2448</v>
      </c>
      <c r="O414" s="280" t="s">
        <v>262</v>
      </c>
      <c r="P414" s="280" t="s">
        <v>925</v>
      </c>
      <c r="Q414" s="280"/>
      <c r="R414" s="282"/>
      <c r="S414" s="281"/>
      <c r="T414" s="279"/>
      <c r="U414" s="281"/>
      <c r="V414" s="281" t="s">
        <v>263</v>
      </c>
      <c r="W414" s="281"/>
      <c r="X414" s="281" t="s">
        <v>168</v>
      </c>
      <c r="Y414" s="281"/>
      <c r="Z414" s="281" t="s">
        <v>264</v>
      </c>
      <c r="AA414" s="281" t="s">
        <v>265</v>
      </c>
      <c r="AB414" s="281" t="s">
        <v>266</v>
      </c>
      <c r="AC414" s="281"/>
      <c r="AD414" s="281"/>
      <c r="AE414" s="281"/>
      <c r="AF414" s="281"/>
      <c r="AG414" s="281"/>
      <c r="AH414" s="281"/>
      <c r="AI414" s="281"/>
      <c r="AJ414" s="281"/>
      <c r="AK414" s="281"/>
      <c r="AL414" s="281"/>
      <c r="AM414" s="281"/>
      <c r="AN414" s="281"/>
      <c r="AO414" s="281"/>
      <c r="AP414" s="281"/>
      <c r="AQ414" s="281"/>
      <c r="AR414" s="281"/>
      <c r="AS414" s="280"/>
      <c r="AT414" s="280"/>
      <c r="AU414" s="281" t="s">
        <v>267</v>
      </c>
      <c r="AV414" s="281" t="s">
        <v>45</v>
      </c>
      <c r="AW414" s="281"/>
      <c r="AX414" s="281"/>
      <c r="AY414" s="281"/>
      <c r="AZ414" s="281"/>
      <c r="BA414" s="281"/>
      <c r="BB414" s="274"/>
    </row>
    <row r="415" spans="2:54">
      <c r="B415" s="273" t="s">
        <v>1438</v>
      </c>
      <c r="C415" s="274" t="s">
        <v>1623</v>
      </c>
      <c r="D415" s="275" t="s">
        <v>328</v>
      </c>
      <c r="E415" s="277"/>
      <c r="F415" s="277"/>
      <c r="G415" s="277"/>
      <c r="H415" s="302">
        <v>31</v>
      </c>
      <c r="I415" s="275" t="str">
        <f t="shared" si="78"/>
        <v>93XLPE/As-70</v>
      </c>
      <c r="J415" s="279" t="str">
        <f t="shared" si="79"/>
        <v>31ACSR-50/8</v>
      </c>
      <c r="K415" s="279"/>
      <c r="L415" s="283" t="s">
        <v>1407</v>
      </c>
      <c r="M415" s="283" t="s">
        <v>539</v>
      </c>
      <c r="N415" s="280" t="s">
        <v>2448</v>
      </c>
      <c r="O415" s="280" t="s">
        <v>262</v>
      </c>
      <c r="P415" s="280" t="s">
        <v>925</v>
      </c>
      <c r="Q415" s="280"/>
      <c r="R415" s="282"/>
      <c r="S415" s="281"/>
      <c r="T415" s="279"/>
      <c r="U415" s="281" t="s">
        <v>3</v>
      </c>
      <c r="V415" s="281" t="s">
        <v>263</v>
      </c>
      <c r="W415" s="281"/>
      <c r="X415" s="281" t="s">
        <v>168</v>
      </c>
      <c r="Y415" s="281"/>
      <c r="Z415" s="281" t="s">
        <v>264</v>
      </c>
      <c r="AA415" s="281" t="s">
        <v>265</v>
      </c>
      <c r="AB415" s="281" t="s">
        <v>266</v>
      </c>
      <c r="AC415" s="281"/>
      <c r="AD415" s="281"/>
      <c r="AE415" s="281"/>
      <c r="AF415" s="281"/>
      <c r="AG415" s="281"/>
      <c r="AH415" s="281"/>
      <c r="AI415" s="281"/>
      <c r="AJ415" s="281"/>
      <c r="AK415" s="281"/>
      <c r="AL415" s="281"/>
      <c r="AM415" s="281"/>
      <c r="AN415" s="281"/>
      <c r="AO415" s="281"/>
      <c r="AP415" s="281"/>
      <c r="AQ415" s="281"/>
      <c r="AR415" s="281"/>
      <c r="AS415" s="280"/>
      <c r="AT415" s="280"/>
      <c r="AU415" s="281" t="s">
        <v>267</v>
      </c>
      <c r="AV415" s="281" t="s">
        <v>45</v>
      </c>
      <c r="AW415" s="281"/>
      <c r="AX415" s="281"/>
      <c r="AY415" s="281"/>
      <c r="AZ415" s="281"/>
      <c r="BA415" s="281"/>
      <c r="BB415" s="274"/>
    </row>
    <row r="416" spans="2:54">
      <c r="B416" s="273" t="s">
        <v>1905</v>
      </c>
      <c r="C416" s="274" t="s">
        <v>1912</v>
      </c>
      <c r="D416" s="275" t="s">
        <v>328</v>
      </c>
      <c r="E416" s="277"/>
      <c r="F416" s="277"/>
      <c r="G416" s="277"/>
      <c r="H416" s="302">
        <v>31</v>
      </c>
      <c r="I416" s="275" t="str">
        <f t="shared" si="78"/>
        <v>93XLPE/As-70</v>
      </c>
      <c r="J416" s="279" t="str">
        <f t="shared" si="79"/>
        <v>31ACSR-50/8</v>
      </c>
      <c r="K416" s="279"/>
      <c r="L416" s="283" t="s">
        <v>1407</v>
      </c>
      <c r="M416" s="283" t="s">
        <v>119</v>
      </c>
      <c r="N416" s="280" t="s">
        <v>1913</v>
      </c>
      <c r="O416" s="280" t="s">
        <v>1862</v>
      </c>
      <c r="P416" s="280" t="s">
        <v>925</v>
      </c>
      <c r="Q416" s="280"/>
      <c r="R416" s="282"/>
      <c r="S416" s="281"/>
      <c r="T416" s="279"/>
      <c r="U416" s="281"/>
      <c r="V416" s="281" t="s">
        <v>263</v>
      </c>
      <c r="W416" s="281"/>
      <c r="X416" s="281" t="s">
        <v>168</v>
      </c>
      <c r="Y416" s="281"/>
      <c r="Z416" s="281" t="s">
        <v>264</v>
      </c>
      <c r="AA416" s="281" t="s">
        <v>265</v>
      </c>
      <c r="AB416" s="281" t="s">
        <v>266</v>
      </c>
      <c r="AC416" s="281"/>
      <c r="AD416" s="281"/>
      <c r="AE416" s="281"/>
      <c r="AF416" s="281"/>
      <c r="AG416" s="281"/>
      <c r="AH416" s="281"/>
      <c r="AI416" s="281"/>
      <c r="AJ416" s="281"/>
      <c r="AK416" s="281"/>
      <c r="AL416" s="281"/>
      <c r="AM416" s="281"/>
      <c r="AN416" s="281"/>
      <c r="AO416" s="281"/>
      <c r="AP416" s="281"/>
      <c r="AQ416" s="281"/>
      <c r="AR416" s="281"/>
      <c r="AS416" s="280"/>
      <c r="AT416" s="280"/>
      <c r="AU416" s="281" t="s">
        <v>267</v>
      </c>
      <c r="AV416" s="281" t="s">
        <v>45</v>
      </c>
      <c r="AW416" s="281"/>
      <c r="AX416" s="281"/>
      <c r="AY416" s="281"/>
      <c r="AZ416" s="281"/>
      <c r="BA416" s="281"/>
      <c r="BB416" s="274"/>
    </row>
    <row r="417" spans="1:54">
      <c r="B417" s="273" t="s">
        <v>1906</v>
      </c>
      <c r="C417" s="274" t="s">
        <v>1915</v>
      </c>
      <c r="D417" s="275" t="s">
        <v>328</v>
      </c>
      <c r="E417" s="277"/>
      <c r="F417" s="277"/>
      <c r="G417" s="277"/>
      <c r="H417" s="302">
        <v>49</v>
      </c>
      <c r="I417" s="275" t="str">
        <f t="shared" si="78"/>
        <v>147XLPE/As-70</v>
      </c>
      <c r="J417" s="279" t="str">
        <f t="shared" si="79"/>
        <v>49ACSR-50/8</v>
      </c>
      <c r="K417" s="279"/>
      <c r="L417" s="283" t="s">
        <v>1861</v>
      </c>
      <c r="M417" s="283" t="s">
        <v>121</v>
      </c>
      <c r="N417" s="280" t="s">
        <v>2452</v>
      </c>
      <c r="O417" s="280" t="s">
        <v>256</v>
      </c>
      <c r="P417" s="280" t="s">
        <v>923</v>
      </c>
      <c r="Q417" s="280"/>
      <c r="R417" s="282"/>
      <c r="S417" s="281"/>
      <c r="T417" s="279"/>
      <c r="U417" s="281"/>
      <c r="V417" s="281" t="s">
        <v>263</v>
      </c>
      <c r="W417" s="281"/>
      <c r="X417" s="281" t="s">
        <v>168</v>
      </c>
      <c r="Y417" s="281" t="s">
        <v>166</v>
      </c>
      <c r="Z417" s="281"/>
      <c r="AA417" s="281" t="s">
        <v>265</v>
      </c>
      <c r="AB417" s="281" t="s">
        <v>258</v>
      </c>
      <c r="AC417" s="281"/>
      <c r="AD417" s="281"/>
      <c r="AE417" s="281"/>
      <c r="AF417" s="281"/>
      <c r="AG417" s="281"/>
      <c r="AH417" s="281"/>
      <c r="AI417" s="281"/>
      <c r="AJ417" s="281"/>
      <c r="AK417" s="281"/>
      <c r="AL417" s="281"/>
      <c r="AM417" s="281"/>
      <c r="AN417" s="281"/>
      <c r="AO417" s="281"/>
      <c r="AP417" s="281"/>
      <c r="AQ417" s="281"/>
      <c r="AR417" s="281"/>
      <c r="AS417" s="280"/>
      <c r="AT417" s="280"/>
      <c r="AU417" s="281" t="s">
        <v>267</v>
      </c>
      <c r="AV417" s="281" t="s">
        <v>45</v>
      </c>
      <c r="AW417" s="281"/>
      <c r="AX417" s="281"/>
      <c r="AY417" s="281"/>
      <c r="AZ417" s="281"/>
      <c r="BA417" s="281"/>
      <c r="BB417" s="274"/>
    </row>
    <row r="418" spans="1:54" ht="39.6">
      <c r="A418" s="254" t="s">
        <v>22</v>
      </c>
      <c r="B418" s="297" t="s">
        <v>905</v>
      </c>
      <c r="C418" s="298" t="s">
        <v>1259</v>
      </c>
      <c r="D418" s="299"/>
      <c r="E418" s="277"/>
      <c r="F418" s="277"/>
      <c r="G418" s="277"/>
      <c r="H418" s="290">
        <f>SUM(H419:H439)</f>
        <v>759</v>
      </c>
      <c r="I418" s="279"/>
      <c r="J418" s="279"/>
      <c r="K418" s="279"/>
      <c r="L418" s="280"/>
      <c r="M418" s="280"/>
      <c r="N418" s="280"/>
      <c r="O418" s="280"/>
      <c r="P418" s="280"/>
      <c r="Q418" s="280"/>
      <c r="R418" s="282"/>
      <c r="S418" s="281"/>
      <c r="T418" s="279"/>
      <c r="U418" s="281"/>
      <c r="V418" s="281"/>
      <c r="W418" s="281"/>
      <c r="X418" s="281"/>
      <c r="Y418" s="281"/>
      <c r="Z418" s="281"/>
      <c r="AA418" s="281"/>
      <c r="AB418" s="281"/>
      <c r="AC418" s="281"/>
      <c r="AD418" s="281"/>
      <c r="AE418" s="281"/>
      <c r="AF418" s="281"/>
      <c r="AG418" s="281"/>
      <c r="AH418" s="281"/>
      <c r="AI418" s="281"/>
      <c r="AJ418" s="281"/>
      <c r="AK418" s="281"/>
      <c r="AL418" s="281"/>
      <c r="AM418" s="281"/>
      <c r="AN418" s="281"/>
      <c r="AO418" s="281"/>
      <c r="AP418" s="281"/>
      <c r="AQ418" s="281"/>
      <c r="AR418" s="281"/>
      <c r="AS418" s="280"/>
      <c r="AT418" s="280"/>
      <c r="AU418" s="281"/>
      <c r="AV418" s="281"/>
      <c r="AW418" s="281"/>
      <c r="AX418" s="281"/>
      <c r="AY418" s="281"/>
      <c r="AZ418" s="281"/>
      <c r="BA418" s="281"/>
      <c r="BB418" s="274"/>
    </row>
    <row r="419" spans="1:54" ht="40.5" customHeight="1">
      <c r="B419" s="301" t="s">
        <v>885</v>
      </c>
      <c r="C419" s="298" t="s">
        <v>1872</v>
      </c>
      <c r="D419" s="275"/>
      <c r="E419" s="277"/>
      <c r="F419" s="277"/>
      <c r="G419" s="277"/>
      <c r="H419" s="278"/>
      <c r="I419" s="279"/>
      <c r="J419" s="279"/>
      <c r="K419" s="279"/>
      <c r="L419" s="280"/>
      <c r="M419" s="280"/>
      <c r="N419" s="280"/>
      <c r="O419" s="280"/>
      <c r="P419" s="280"/>
      <c r="Q419" s="280"/>
      <c r="R419" s="282"/>
      <c r="S419" s="281"/>
      <c r="T419" s="279"/>
      <c r="U419" s="281"/>
      <c r="V419" s="281"/>
      <c r="W419" s="281"/>
      <c r="X419" s="281"/>
      <c r="Y419" s="281"/>
      <c r="Z419" s="281"/>
      <c r="AA419" s="281"/>
      <c r="AB419" s="281"/>
      <c r="AC419" s="281"/>
      <c r="AD419" s="281"/>
      <c r="AE419" s="281"/>
      <c r="AF419" s="281"/>
      <c r="AG419" s="281"/>
      <c r="AH419" s="281"/>
      <c r="AI419" s="281"/>
      <c r="AJ419" s="281"/>
      <c r="AK419" s="281"/>
      <c r="AL419" s="281"/>
      <c r="AM419" s="281"/>
      <c r="AN419" s="281"/>
      <c r="AO419" s="281"/>
      <c r="AP419" s="281"/>
      <c r="AQ419" s="281"/>
      <c r="AR419" s="281"/>
      <c r="AS419" s="280"/>
      <c r="AT419" s="280"/>
      <c r="AU419" s="281"/>
      <c r="AV419" s="281"/>
      <c r="AW419" s="281"/>
      <c r="AX419" s="281"/>
      <c r="AY419" s="281"/>
      <c r="AZ419" s="281"/>
      <c r="BA419" s="281"/>
      <c r="BB419" s="274"/>
    </row>
    <row r="420" spans="1:54" ht="13.8">
      <c r="B420" s="273" t="s">
        <v>1873</v>
      </c>
      <c r="C420" s="274" t="s">
        <v>2461</v>
      </c>
      <c r="D420" s="275"/>
      <c r="E420" s="277"/>
      <c r="F420" s="277"/>
      <c r="G420" s="277"/>
      <c r="H420" s="278"/>
      <c r="I420" s="275" t="s">
        <v>1661</v>
      </c>
      <c r="J420" s="279"/>
      <c r="K420" s="279"/>
      <c r="L420" s="303" t="s">
        <v>273</v>
      </c>
      <c r="M420" s="303" t="s">
        <v>273</v>
      </c>
      <c r="N420" s="303" t="s">
        <v>273</v>
      </c>
      <c r="O420" s="280" t="s">
        <v>256</v>
      </c>
      <c r="P420" s="280" t="s">
        <v>923</v>
      </c>
      <c r="Q420" s="287" t="s">
        <v>1216</v>
      </c>
      <c r="R420" s="287" t="s">
        <v>1218</v>
      </c>
      <c r="S420" s="281"/>
      <c r="T420" s="279"/>
      <c r="U420" s="281"/>
      <c r="V420" s="281" t="s">
        <v>263</v>
      </c>
      <c r="W420" s="281"/>
      <c r="X420" s="281" t="s">
        <v>168</v>
      </c>
      <c r="Y420" s="281" t="s">
        <v>166</v>
      </c>
      <c r="Z420" s="281"/>
      <c r="AA420" s="281" t="s">
        <v>265</v>
      </c>
      <c r="AB420" s="281" t="s">
        <v>258</v>
      </c>
      <c r="AC420" s="281"/>
      <c r="AD420" s="281"/>
      <c r="AE420" s="281"/>
      <c r="AF420" s="281"/>
      <c r="AG420" s="281"/>
      <c r="AH420" s="281"/>
      <c r="AI420" s="281"/>
      <c r="AJ420" s="281"/>
      <c r="AK420" s="281"/>
      <c r="AL420" s="281"/>
      <c r="AM420" s="281"/>
      <c r="AN420" s="281"/>
      <c r="AO420" s="281"/>
      <c r="AP420" s="281"/>
      <c r="AQ420" s="281"/>
      <c r="AR420" s="281"/>
      <c r="AS420" s="280"/>
      <c r="AT420" s="280"/>
      <c r="AU420" s="281"/>
      <c r="AV420" s="281"/>
      <c r="AW420" s="281"/>
      <c r="AX420" s="281"/>
      <c r="AY420" s="281"/>
      <c r="AZ420" s="281"/>
      <c r="BA420" s="281"/>
      <c r="BB420" s="274"/>
    </row>
    <row r="421" spans="1:54">
      <c r="B421" s="273" t="s">
        <v>1885</v>
      </c>
      <c r="C421" s="274" t="s">
        <v>2458</v>
      </c>
      <c r="D421" s="275" t="s">
        <v>328</v>
      </c>
      <c r="E421" s="277"/>
      <c r="F421" s="295"/>
      <c r="G421" s="295"/>
      <c r="H421" s="302">
        <v>27</v>
      </c>
      <c r="I421" s="275" t="str">
        <f t="shared" ref="I421:I439" si="80">IF(H421&gt;0,3*ROUND(H421,0)&amp;D421,"-")</f>
        <v>81XLPE/As-70</v>
      </c>
      <c r="J421" s="279" t="str">
        <f t="shared" ref="J421:J439" si="81">ROUND(H421,0)&amp;"ACSR-50/8"</f>
        <v>27ACSR-50/8</v>
      </c>
      <c r="K421" s="279"/>
      <c r="L421" s="283" t="s">
        <v>1861</v>
      </c>
      <c r="M421" s="283" t="s">
        <v>121</v>
      </c>
      <c r="N421" s="280" t="s">
        <v>2452</v>
      </c>
      <c r="O421" s="280" t="s">
        <v>268</v>
      </c>
      <c r="P421" s="280" t="s">
        <v>924</v>
      </c>
      <c r="Q421" s="280"/>
      <c r="R421" s="282"/>
      <c r="S421" s="281"/>
      <c r="T421" s="279"/>
      <c r="U421" s="281" t="s">
        <v>3</v>
      </c>
      <c r="V421" s="281" t="s">
        <v>263</v>
      </c>
      <c r="W421" s="281"/>
      <c r="X421" s="281" t="s">
        <v>168</v>
      </c>
      <c r="Y421" s="281" t="s">
        <v>166</v>
      </c>
      <c r="Z421" s="281"/>
      <c r="AA421" s="281" t="s">
        <v>257</v>
      </c>
      <c r="AB421" s="281" t="s">
        <v>269</v>
      </c>
      <c r="AC421" s="281"/>
      <c r="AD421" s="281"/>
      <c r="AE421" s="281"/>
      <c r="AF421" s="281"/>
      <c r="AG421" s="281"/>
      <c r="AH421" s="281"/>
      <c r="AI421" s="281"/>
      <c r="AJ421" s="281"/>
      <c r="AK421" s="281"/>
      <c r="AL421" s="281"/>
      <c r="AM421" s="281"/>
      <c r="AN421" s="281"/>
      <c r="AO421" s="281"/>
      <c r="AP421" s="281"/>
      <c r="AQ421" s="281"/>
      <c r="AR421" s="281"/>
      <c r="AS421" s="280"/>
      <c r="AT421" s="280"/>
      <c r="AU421" s="281" t="s">
        <v>267</v>
      </c>
      <c r="AV421" s="281" t="s">
        <v>45</v>
      </c>
      <c r="AW421" s="281"/>
      <c r="AX421" s="281"/>
      <c r="AY421" s="281"/>
      <c r="AZ421" s="281"/>
      <c r="BA421" s="281"/>
      <c r="BB421" s="274"/>
    </row>
    <row r="422" spans="1:54">
      <c r="B422" s="273" t="s">
        <v>1874</v>
      </c>
      <c r="C422" s="274" t="s">
        <v>2459</v>
      </c>
      <c r="D422" s="275" t="s">
        <v>328</v>
      </c>
      <c r="E422" s="277"/>
      <c r="F422" s="295"/>
      <c r="G422" s="295"/>
      <c r="H422" s="302">
        <v>40</v>
      </c>
      <c r="I422" s="275" t="str">
        <f t="shared" si="80"/>
        <v>120XLPE/As-70</v>
      </c>
      <c r="J422" s="279" t="str">
        <f t="shared" si="81"/>
        <v>40ACSR-50/8</v>
      </c>
      <c r="K422" s="279"/>
      <c r="L422" s="283" t="s">
        <v>1407</v>
      </c>
      <c r="M422" s="283" t="s">
        <v>539</v>
      </c>
      <c r="N422" s="280" t="s">
        <v>2448</v>
      </c>
      <c r="O422" s="280" t="s">
        <v>262</v>
      </c>
      <c r="P422" s="280" t="s">
        <v>925</v>
      </c>
      <c r="Q422" s="280"/>
      <c r="R422" s="282"/>
      <c r="S422" s="281"/>
      <c r="T422" s="279"/>
      <c r="U422" s="281"/>
      <c r="V422" s="281" t="s">
        <v>263</v>
      </c>
      <c r="W422" s="281"/>
      <c r="X422" s="281" t="s">
        <v>168</v>
      </c>
      <c r="Y422" s="281"/>
      <c r="Z422" s="281" t="s">
        <v>264</v>
      </c>
      <c r="AA422" s="281" t="s">
        <v>265</v>
      </c>
      <c r="AB422" s="281" t="s">
        <v>266</v>
      </c>
      <c r="AC422" s="281"/>
      <c r="AD422" s="281"/>
      <c r="AE422" s="281"/>
      <c r="AF422" s="281"/>
      <c r="AG422" s="281"/>
      <c r="AH422" s="281"/>
      <c r="AI422" s="281"/>
      <c r="AJ422" s="281"/>
      <c r="AK422" s="281"/>
      <c r="AL422" s="281"/>
      <c r="AM422" s="281"/>
      <c r="AN422" s="281"/>
      <c r="AO422" s="281"/>
      <c r="AP422" s="281"/>
      <c r="AQ422" s="281"/>
      <c r="AR422" s="281"/>
      <c r="AS422" s="280"/>
      <c r="AT422" s="280"/>
      <c r="AU422" s="281" t="s">
        <v>267</v>
      </c>
      <c r="AV422" s="281" t="s">
        <v>45</v>
      </c>
      <c r="AW422" s="281"/>
      <c r="AX422" s="281"/>
      <c r="AY422" s="281"/>
      <c r="AZ422" s="281"/>
      <c r="BA422" s="281"/>
      <c r="BB422" s="274"/>
    </row>
    <row r="423" spans="1:54">
      <c r="B423" s="273" t="s">
        <v>1875</v>
      </c>
      <c r="C423" s="274" t="s">
        <v>2459</v>
      </c>
      <c r="D423" s="275" t="s">
        <v>328</v>
      </c>
      <c r="E423" s="277"/>
      <c r="F423" s="295"/>
      <c r="G423" s="295"/>
      <c r="H423" s="302">
        <v>41</v>
      </c>
      <c r="I423" s="275" t="str">
        <f t="shared" si="80"/>
        <v>123XLPE/As-70</v>
      </c>
      <c r="J423" s="279" t="str">
        <f t="shared" si="81"/>
        <v>41ACSR-50/8</v>
      </c>
      <c r="K423" s="279"/>
      <c r="L423" s="283" t="s">
        <v>1407</v>
      </c>
      <c r="M423" s="283" t="s">
        <v>539</v>
      </c>
      <c r="N423" s="280" t="s">
        <v>2448</v>
      </c>
      <c r="O423" s="280" t="s">
        <v>262</v>
      </c>
      <c r="P423" s="280" t="s">
        <v>925</v>
      </c>
      <c r="Q423" s="280"/>
      <c r="R423" s="282"/>
      <c r="S423" s="281"/>
      <c r="T423" s="279"/>
      <c r="U423" s="281" t="s">
        <v>3</v>
      </c>
      <c r="V423" s="281" t="s">
        <v>263</v>
      </c>
      <c r="W423" s="281"/>
      <c r="X423" s="281" t="s">
        <v>168</v>
      </c>
      <c r="Y423" s="281"/>
      <c r="Z423" s="281" t="s">
        <v>264</v>
      </c>
      <c r="AA423" s="281" t="s">
        <v>265</v>
      </c>
      <c r="AB423" s="281" t="s">
        <v>266</v>
      </c>
      <c r="AC423" s="281"/>
      <c r="AD423" s="281"/>
      <c r="AE423" s="281"/>
      <c r="AF423" s="281"/>
      <c r="AG423" s="281"/>
      <c r="AH423" s="281"/>
      <c r="AI423" s="281"/>
      <c r="AJ423" s="281"/>
      <c r="AK423" s="281"/>
      <c r="AL423" s="281"/>
      <c r="AM423" s="281"/>
      <c r="AN423" s="281"/>
      <c r="AO423" s="281"/>
      <c r="AP423" s="281"/>
      <c r="AQ423" s="281"/>
      <c r="AR423" s="281"/>
      <c r="AS423" s="280"/>
      <c r="AT423" s="280"/>
      <c r="AU423" s="281" t="s">
        <v>267</v>
      </c>
      <c r="AV423" s="281" t="s">
        <v>45</v>
      </c>
      <c r="AW423" s="281"/>
      <c r="AX423" s="281"/>
      <c r="AY423" s="281"/>
      <c r="AZ423" s="281"/>
      <c r="BA423" s="281"/>
      <c r="BB423" s="274"/>
    </row>
    <row r="424" spans="1:54">
      <c r="B424" s="273" t="s">
        <v>1876</v>
      </c>
      <c r="C424" s="274" t="s">
        <v>2459</v>
      </c>
      <c r="D424" s="275" t="s">
        <v>328</v>
      </c>
      <c r="E424" s="277"/>
      <c r="F424" s="295"/>
      <c r="G424" s="295"/>
      <c r="H424" s="302">
        <v>50</v>
      </c>
      <c r="I424" s="275" t="str">
        <f t="shared" si="80"/>
        <v>150XLPE/As-70</v>
      </c>
      <c r="J424" s="279" t="str">
        <f t="shared" si="81"/>
        <v>50ACSR-50/8</v>
      </c>
      <c r="K424" s="279"/>
      <c r="L424" s="283" t="s">
        <v>1407</v>
      </c>
      <c r="M424" s="283" t="s">
        <v>539</v>
      </c>
      <c r="N424" s="280" t="s">
        <v>2448</v>
      </c>
      <c r="O424" s="280" t="s">
        <v>262</v>
      </c>
      <c r="P424" s="280" t="s">
        <v>925</v>
      </c>
      <c r="Q424" s="280"/>
      <c r="R424" s="282"/>
      <c r="S424" s="281"/>
      <c r="T424" s="279"/>
      <c r="U424" s="281"/>
      <c r="V424" s="281" t="s">
        <v>263</v>
      </c>
      <c r="W424" s="281"/>
      <c r="X424" s="281" t="s">
        <v>168</v>
      </c>
      <c r="Y424" s="281"/>
      <c r="Z424" s="281" t="s">
        <v>264</v>
      </c>
      <c r="AA424" s="281" t="s">
        <v>265</v>
      </c>
      <c r="AB424" s="281" t="s">
        <v>266</v>
      </c>
      <c r="AC424" s="281"/>
      <c r="AD424" s="281"/>
      <c r="AE424" s="281"/>
      <c r="AF424" s="281"/>
      <c r="AG424" s="281"/>
      <c r="AH424" s="281"/>
      <c r="AI424" s="281"/>
      <c r="AJ424" s="281"/>
      <c r="AK424" s="281"/>
      <c r="AL424" s="281"/>
      <c r="AM424" s="281"/>
      <c r="AN424" s="281"/>
      <c r="AO424" s="281"/>
      <c r="AP424" s="281"/>
      <c r="AQ424" s="281"/>
      <c r="AR424" s="281"/>
      <c r="AS424" s="280"/>
      <c r="AT424" s="280"/>
      <c r="AU424" s="281" t="s">
        <v>267</v>
      </c>
      <c r="AV424" s="281" t="s">
        <v>45</v>
      </c>
      <c r="AW424" s="281"/>
      <c r="AX424" s="281"/>
      <c r="AY424" s="281"/>
      <c r="AZ424" s="281"/>
      <c r="BA424" s="281"/>
      <c r="BB424" s="274"/>
    </row>
    <row r="425" spans="1:54">
      <c r="B425" s="273" t="s">
        <v>1886</v>
      </c>
      <c r="C425" s="274" t="s">
        <v>2458</v>
      </c>
      <c r="D425" s="275" t="s">
        <v>328</v>
      </c>
      <c r="E425" s="277"/>
      <c r="F425" s="275"/>
      <c r="G425" s="275"/>
      <c r="H425" s="302">
        <v>46</v>
      </c>
      <c r="I425" s="275" t="str">
        <f t="shared" si="80"/>
        <v>138XLPE/As-70</v>
      </c>
      <c r="J425" s="279" t="str">
        <f t="shared" si="81"/>
        <v>46ACSR-50/8</v>
      </c>
      <c r="K425" s="279"/>
      <c r="L425" s="283" t="s">
        <v>1861</v>
      </c>
      <c r="M425" s="283" t="s">
        <v>121</v>
      </c>
      <c r="N425" s="280" t="s">
        <v>117</v>
      </c>
      <c r="O425" s="280" t="s">
        <v>268</v>
      </c>
      <c r="P425" s="280" t="s">
        <v>924</v>
      </c>
      <c r="Q425" s="280"/>
      <c r="R425" s="282"/>
      <c r="S425" s="281"/>
      <c r="T425" s="279"/>
      <c r="U425" s="281" t="s">
        <v>3</v>
      </c>
      <c r="V425" s="281" t="s">
        <v>263</v>
      </c>
      <c r="W425" s="281"/>
      <c r="X425" s="281" t="s">
        <v>168</v>
      </c>
      <c r="Y425" s="281" t="s">
        <v>166</v>
      </c>
      <c r="Z425" s="281"/>
      <c r="AA425" s="281" t="s">
        <v>257</v>
      </c>
      <c r="AB425" s="281" t="s">
        <v>269</v>
      </c>
      <c r="AC425" s="281"/>
      <c r="AD425" s="281"/>
      <c r="AE425" s="281"/>
      <c r="AF425" s="281"/>
      <c r="AG425" s="281"/>
      <c r="AH425" s="281"/>
      <c r="AI425" s="281"/>
      <c r="AJ425" s="281"/>
      <c r="AK425" s="281"/>
      <c r="AL425" s="281"/>
      <c r="AM425" s="281"/>
      <c r="AN425" s="281"/>
      <c r="AO425" s="281"/>
      <c r="AP425" s="281"/>
      <c r="AQ425" s="281"/>
      <c r="AR425" s="281"/>
      <c r="AS425" s="280"/>
      <c r="AT425" s="280"/>
      <c r="AU425" s="281" t="s">
        <v>267</v>
      </c>
      <c r="AV425" s="281" t="s">
        <v>45</v>
      </c>
      <c r="AW425" s="281"/>
      <c r="AX425" s="281"/>
      <c r="AY425" s="281"/>
      <c r="AZ425" s="281"/>
      <c r="BA425" s="281"/>
      <c r="BB425" s="274"/>
    </row>
    <row r="426" spans="1:54">
      <c r="B426" s="273" t="s">
        <v>1887</v>
      </c>
      <c r="C426" s="274" t="s">
        <v>2458</v>
      </c>
      <c r="D426" s="275" t="s">
        <v>328</v>
      </c>
      <c r="E426" s="277"/>
      <c r="F426" s="275"/>
      <c r="G426" s="275"/>
      <c r="H426" s="302">
        <v>46</v>
      </c>
      <c r="I426" s="275" t="str">
        <f t="shared" si="80"/>
        <v>138XLPE/As-70</v>
      </c>
      <c r="J426" s="279" t="str">
        <f t="shared" si="81"/>
        <v>46ACSR-50/8</v>
      </c>
      <c r="K426" s="279"/>
      <c r="L426" s="283" t="s">
        <v>1861</v>
      </c>
      <c r="M426" s="283" t="s">
        <v>121</v>
      </c>
      <c r="N426" s="280" t="s">
        <v>117</v>
      </c>
      <c r="O426" s="280" t="s">
        <v>268</v>
      </c>
      <c r="P426" s="280" t="s">
        <v>924</v>
      </c>
      <c r="Q426" s="280"/>
      <c r="R426" s="282"/>
      <c r="S426" s="281"/>
      <c r="T426" s="279"/>
      <c r="U426" s="281"/>
      <c r="V426" s="281" t="s">
        <v>263</v>
      </c>
      <c r="W426" s="281"/>
      <c r="X426" s="281" t="s">
        <v>168</v>
      </c>
      <c r="Y426" s="281" t="s">
        <v>166</v>
      </c>
      <c r="Z426" s="281"/>
      <c r="AA426" s="281" t="s">
        <v>257</v>
      </c>
      <c r="AB426" s="281" t="s">
        <v>269</v>
      </c>
      <c r="AC426" s="281"/>
      <c r="AD426" s="281"/>
      <c r="AE426" s="281"/>
      <c r="AF426" s="281"/>
      <c r="AG426" s="281"/>
      <c r="AH426" s="281"/>
      <c r="AI426" s="281"/>
      <c r="AJ426" s="281"/>
      <c r="AK426" s="281"/>
      <c r="AL426" s="281"/>
      <c r="AM426" s="281"/>
      <c r="AN426" s="281"/>
      <c r="AO426" s="281"/>
      <c r="AP426" s="281"/>
      <c r="AQ426" s="281"/>
      <c r="AR426" s="281"/>
      <c r="AS426" s="280"/>
      <c r="AT426" s="280"/>
      <c r="AU426" s="281" t="s">
        <v>267</v>
      </c>
      <c r="AV426" s="281" t="s">
        <v>45</v>
      </c>
      <c r="AW426" s="281"/>
      <c r="AX426" s="281"/>
      <c r="AY426" s="281"/>
      <c r="AZ426" s="281"/>
      <c r="BA426" s="281"/>
      <c r="BB426" s="274"/>
    </row>
    <row r="427" spans="1:54">
      <c r="B427" s="273" t="s">
        <v>1877</v>
      </c>
      <c r="C427" s="274" t="s">
        <v>2459</v>
      </c>
      <c r="D427" s="275" t="s">
        <v>328</v>
      </c>
      <c r="E427" s="277"/>
      <c r="F427" s="295"/>
      <c r="G427" s="295"/>
      <c r="H427" s="302">
        <v>43</v>
      </c>
      <c r="I427" s="275" t="str">
        <f t="shared" si="80"/>
        <v>129XLPE/As-70</v>
      </c>
      <c r="J427" s="279" t="str">
        <f t="shared" si="81"/>
        <v>43ACSR-50/8</v>
      </c>
      <c r="K427" s="279"/>
      <c r="L427" s="283" t="s">
        <v>1407</v>
      </c>
      <c r="M427" s="283" t="s">
        <v>539</v>
      </c>
      <c r="N427" s="280" t="s">
        <v>2448</v>
      </c>
      <c r="O427" s="280" t="s">
        <v>262</v>
      </c>
      <c r="P427" s="280" t="s">
        <v>925</v>
      </c>
      <c r="Q427" s="280"/>
      <c r="R427" s="282"/>
      <c r="S427" s="281"/>
      <c r="T427" s="279"/>
      <c r="U427" s="281"/>
      <c r="V427" s="281" t="s">
        <v>263</v>
      </c>
      <c r="W427" s="281"/>
      <c r="X427" s="281" t="s">
        <v>168</v>
      </c>
      <c r="Y427" s="281"/>
      <c r="Z427" s="281" t="s">
        <v>264</v>
      </c>
      <c r="AA427" s="281" t="s">
        <v>265</v>
      </c>
      <c r="AB427" s="281" t="s">
        <v>266</v>
      </c>
      <c r="AC427" s="281"/>
      <c r="AD427" s="281"/>
      <c r="AE427" s="281"/>
      <c r="AF427" s="281"/>
      <c r="AG427" s="281"/>
      <c r="AH427" s="281"/>
      <c r="AI427" s="281"/>
      <c r="AJ427" s="281"/>
      <c r="AK427" s="281"/>
      <c r="AL427" s="281"/>
      <c r="AM427" s="281"/>
      <c r="AN427" s="281"/>
      <c r="AO427" s="281"/>
      <c r="AP427" s="281"/>
      <c r="AQ427" s="281"/>
      <c r="AR427" s="281"/>
      <c r="AS427" s="280"/>
      <c r="AT427" s="280"/>
      <c r="AU427" s="281" t="s">
        <v>267</v>
      </c>
      <c r="AV427" s="281" t="s">
        <v>45</v>
      </c>
      <c r="AW427" s="281"/>
      <c r="AX427" s="281"/>
      <c r="AY427" s="281"/>
      <c r="AZ427" s="281"/>
      <c r="BA427" s="281"/>
      <c r="BB427" s="274"/>
    </row>
    <row r="428" spans="1:54">
      <c r="B428" s="273" t="s">
        <v>1888</v>
      </c>
      <c r="C428" s="274" t="s">
        <v>2458</v>
      </c>
      <c r="D428" s="275" t="s">
        <v>328</v>
      </c>
      <c r="E428" s="277"/>
      <c r="F428" s="275"/>
      <c r="G428" s="275"/>
      <c r="H428" s="302">
        <v>43</v>
      </c>
      <c r="I428" s="275" t="str">
        <f t="shared" si="80"/>
        <v>129XLPE/As-70</v>
      </c>
      <c r="J428" s="279" t="str">
        <f t="shared" si="81"/>
        <v>43ACSR-50/8</v>
      </c>
      <c r="K428" s="279"/>
      <c r="L428" s="283" t="s">
        <v>1861</v>
      </c>
      <c r="M428" s="283" t="s">
        <v>121</v>
      </c>
      <c r="N428" s="280" t="s">
        <v>117</v>
      </c>
      <c r="O428" s="280" t="s">
        <v>268</v>
      </c>
      <c r="P428" s="280" t="s">
        <v>924</v>
      </c>
      <c r="Q428" s="280"/>
      <c r="R428" s="282"/>
      <c r="S428" s="281"/>
      <c r="T428" s="279"/>
      <c r="U428" s="281" t="s">
        <v>3</v>
      </c>
      <c r="V428" s="281" t="s">
        <v>263</v>
      </c>
      <c r="W428" s="281"/>
      <c r="X428" s="281" t="s">
        <v>168</v>
      </c>
      <c r="Y428" s="281" t="s">
        <v>166</v>
      </c>
      <c r="Z428" s="281"/>
      <c r="AA428" s="281" t="s">
        <v>257</v>
      </c>
      <c r="AB428" s="281" t="s">
        <v>269</v>
      </c>
      <c r="AC428" s="281"/>
      <c r="AD428" s="281"/>
      <c r="AE428" s="281"/>
      <c r="AF428" s="281"/>
      <c r="AG428" s="281"/>
      <c r="AH428" s="281"/>
      <c r="AI428" s="281"/>
      <c r="AJ428" s="281"/>
      <c r="AK428" s="281"/>
      <c r="AL428" s="281"/>
      <c r="AM428" s="281"/>
      <c r="AN428" s="281"/>
      <c r="AO428" s="281"/>
      <c r="AP428" s="281"/>
      <c r="AQ428" s="281"/>
      <c r="AR428" s="281"/>
      <c r="AS428" s="280"/>
      <c r="AT428" s="280"/>
      <c r="AU428" s="281" t="s">
        <v>267</v>
      </c>
      <c r="AV428" s="281" t="s">
        <v>45</v>
      </c>
      <c r="AW428" s="281"/>
      <c r="AX428" s="281"/>
      <c r="AY428" s="281"/>
      <c r="AZ428" s="281"/>
      <c r="BA428" s="281"/>
      <c r="BB428" s="274"/>
    </row>
    <row r="429" spans="1:54">
      <c r="B429" s="273" t="s">
        <v>1878</v>
      </c>
      <c r="C429" s="274" t="s">
        <v>2459</v>
      </c>
      <c r="D429" s="275" t="s">
        <v>328</v>
      </c>
      <c r="E429" s="277"/>
      <c r="F429" s="295"/>
      <c r="G429" s="295"/>
      <c r="H429" s="302">
        <v>40</v>
      </c>
      <c r="I429" s="275" t="str">
        <f t="shared" si="80"/>
        <v>120XLPE/As-70</v>
      </c>
      <c r="J429" s="279" t="str">
        <f t="shared" si="81"/>
        <v>40ACSR-50/8</v>
      </c>
      <c r="K429" s="279"/>
      <c r="L429" s="283" t="s">
        <v>1407</v>
      </c>
      <c r="M429" s="283" t="s">
        <v>539</v>
      </c>
      <c r="N429" s="280" t="s">
        <v>2448</v>
      </c>
      <c r="O429" s="280" t="s">
        <v>262</v>
      </c>
      <c r="P429" s="280" t="s">
        <v>925</v>
      </c>
      <c r="Q429" s="280"/>
      <c r="R429" s="282"/>
      <c r="S429" s="281"/>
      <c r="T429" s="279"/>
      <c r="U429" s="281"/>
      <c r="V429" s="281" t="s">
        <v>263</v>
      </c>
      <c r="W429" s="281"/>
      <c r="X429" s="281" t="s">
        <v>168</v>
      </c>
      <c r="Y429" s="281"/>
      <c r="Z429" s="281" t="s">
        <v>264</v>
      </c>
      <c r="AA429" s="281" t="s">
        <v>265</v>
      </c>
      <c r="AB429" s="281" t="s">
        <v>266</v>
      </c>
      <c r="AC429" s="281"/>
      <c r="AD429" s="281"/>
      <c r="AE429" s="281"/>
      <c r="AF429" s="281"/>
      <c r="AG429" s="281"/>
      <c r="AH429" s="281"/>
      <c r="AI429" s="281"/>
      <c r="AJ429" s="281"/>
      <c r="AK429" s="281"/>
      <c r="AL429" s="281"/>
      <c r="AM429" s="281"/>
      <c r="AN429" s="281"/>
      <c r="AO429" s="281"/>
      <c r="AP429" s="281"/>
      <c r="AQ429" s="281"/>
      <c r="AR429" s="281"/>
      <c r="AS429" s="280"/>
      <c r="AT429" s="280"/>
      <c r="AU429" s="281" t="s">
        <v>267</v>
      </c>
      <c r="AV429" s="281" t="s">
        <v>45</v>
      </c>
      <c r="AW429" s="281"/>
      <c r="AX429" s="281"/>
      <c r="AY429" s="281"/>
      <c r="AZ429" s="281"/>
      <c r="BA429" s="281"/>
      <c r="BB429" s="274"/>
    </row>
    <row r="430" spans="1:54">
      <c r="B430" s="273" t="s">
        <v>1879</v>
      </c>
      <c r="C430" s="274" t="s">
        <v>2459</v>
      </c>
      <c r="D430" s="275" t="s">
        <v>328</v>
      </c>
      <c r="E430" s="277"/>
      <c r="F430" s="295"/>
      <c r="G430" s="295"/>
      <c r="H430" s="302">
        <v>36</v>
      </c>
      <c r="I430" s="275" t="str">
        <f t="shared" si="80"/>
        <v>108XLPE/As-70</v>
      </c>
      <c r="J430" s="279" t="str">
        <f t="shared" si="81"/>
        <v>36ACSR-50/8</v>
      </c>
      <c r="K430" s="279"/>
      <c r="L430" s="283" t="s">
        <v>1407</v>
      </c>
      <c r="M430" s="283" t="s">
        <v>539</v>
      </c>
      <c r="N430" s="280" t="s">
        <v>2448</v>
      </c>
      <c r="O430" s="280" t="s">
        <v>262</v>
      </c>
      <c r="P430" s="280" t="s">
        <v>925</v>
      </c>
      <c r="Q430" s="280"/>
      <c r="R430" s="282"/>
      <c r="S430" s="281"/>
      <c r="T430" s="279"/>
      <c r="U430" s="281" t="s">
        <v>3</v>
      </c>
      <c r="V430" s="281" t="s">
        <v>263</v>
      </c>
      <c r="W430" s="281"/>
      <c r="X430" s="281" t="s">
        <v>168</v>
      </c>
      <c r="Y430" s="281"/>
      <c r="Z430" s="281" t="s">
        <v>264</v>
      </c>
      <c r="AA430" s="281" t="s">
        <v>265</v>
      </c>
      <c r="AB430" s="281" t="s">
        <v>266</v>
      </c>
      <c r="AC430" s="281"/>
      <c r="AD430" s="281"/>
      <c r="AE430" s="281"/>
      <c r="AF430" s="281"/>
      <c r="AG430" s="281"/>
      <c r="AH430" s="281"/>
      <c r="AI430" s="281"/>
      <c r="AJ430" s="281"/>
      <c r="AK430" s="281"/>
      <c r="AL430" s="281"/>
      <c r="AM430" s="281"/>
      <c r="AN430" s="281"/>
      <c r="AO430" s="281"/>
      <c r="AP430" s="281"/>
      <c r="AQ430" s="281"/>
      <c r="AR430" s="281"/>
      <c r="AS430" s="280"/>
      <c r="AT430" s="280"/>
      <c r="AU430" s="281" t="s">
        <v>267</v>
      </c>
      <c r="AV430" s="281" t="s">
        <v>45</v>
      </c>
      <c r="AW430" s="281"/>
      <c r="AX430" s="281"/>
      <c r="AY430" s="281"/>
      <c r="AZ430" s="281"/>
      <c r="BA430" s="281"/>
      <c r="BB430" s="274"/>
    </row>
    <row r="431" spans="1:54">
      <c r="B431" s="273" t="s">
        <v>1889</v>
      </c>
      <c r="C431" s="274" t="s">
        <v>2458</v>
      </c>
      <c r="D431" s="275" t="s">
        <v>328</v>
      </c>
      <c r="E431" s="277"/>
      <c r="F431" s="275"/>
      <c r="G431" s="275"/>
      <c r="H431" s="302">
        <v>41</v>
      </c>
      <c r="I431" s="275" t="str">
        <f t="shared" si="80"/>
        <v>123XLPE/As-70</v>
      </c>
      <c r="J431" s="279" t="str">
        <f t="shared" si="81"/>
        <v>41ACSR-50/8</v>
      </c>
      <c r="K431" s="279"/>
      <c r="L431" s="283" t="s">
        <v>1861</v>
      </c>
      <c r="M431" s="283" t="s">
        <v>121</v>
      </c>
      <c r="N431" s="280" t="s">
        <v>117</v>
      </c>
      <c r="O431" s="280" t="s">
        <v>268</v>
      </c>
      <c r="P431" s="280" t="s">
        <v>924</v>
      </c>
      <c r="Q431" s="280"/>
      <c r="R431" s="282"/>
      <c r="S431" s="281"/>
      <c r="T431" s="279"/>
      <c r="U431" s="281"/>
      <c r="V431" s="281" t="s">
        <v>263</v>
      </c>
      <c r="W431" s="281"/>
      <c r="X431" s="281" t="s">
        <v>168</v>
      </c>
      <c r="Y431" s="281" t="s">
        <v>166</v>
      </c>
      <c r="Z431" s="281"/>
      <c r="AA431" s="281" t="s">
        <v>257</v>
      </c>
      <c r="AB431" s="281" t="s">
        <v>269</v>
      </c>
      <c r="AC431" s="281"/>
      <c r="AD431" s="281"/>
      <c r="AE431" s="281"/>
      <c r="AF431" s="281"/>
      <c r="AG431" s="281"/>
      <c r="AH431" s="281"/>
      <c r="AI431" s="281"/>
      <c r="AJ431" s="281"/>
      <c r="AK431" s="281"/>
      <c r="AL431" s="281"/>
      <c r="AM431" s="281"/>
      <c r="AN431" s="281"/>
      <c r="AO431" s="281"/>
      <c r="AP431" s="281"/>
      <c r="AQ431" s="281"/>
      <c r="AR431" s="281"/>
      <c r="AS431" s="280"/>
      <c r="AT431" s="280"/>
      <c r="AU431" s="281" t="s">
        <v>267</v>
      </c>
      <c r="AV431" s="281" t="s">
        <v>45</v>
      </c>
      <c r="AW431" s="281"/>
      <c r="AX431" s="281"/>
      <c r="AY431" s="281"/>
      <c r="AZ431" s="281"/>
      <c r="BA431" s="281"/>
      <c r="BB431" s="274"/>
    </row>
    <row r="432" spans="1:54">
      <c r="B432" s="273" t="s">
        <v>1880</v>
      </c>
      <c r="C432" s="274" t="s">
        <v>1623</v>
      </c>
      <c r="D432" s="275" t="s">
        <v>328</v>
      </c>
      <c r="E432" s="277"/>
      <c r="F432" s="295"/>
      <c r="G432" s="295"/>
      <c r="H432" s="302">
        <v>39</v>
      </c>
      <c r="I432" s="275" t="str">
        <f t="shared" si="80"/>
        <v>117XLPE/As-70</v>
      </c>
      <c r="J432" s="279" t="str">
        <f t="shared" si="81"/>
        <v>39ACSR-50/8</v>
      </c>
      <c r="K432" s="279"/>
      <c r="L432" s="283" t="s">
        <v>1407</v>
      </c>
      <c r="M432" s="283" t="s">
        <v>539</v>
      </c>
      <c r="N432" s="280" t="s">
        <v>2448</v>
      </c>
      <c r="O432" s="280" t="s">
        <v>262</v>
      </c>
      <c r="P432" s="280" t="s">
        <v>925</v>
      </c>
      <c r="Q432" s="280"/>
      <c r="R432" s="282"/>
      <c r="S432" s="281"/>
      <c r="T432" s="279"/>
      <c r="U432" s="281" t="s">
        <v>3</v>
      </c>
      <c r="V432" s="281" t="s">
        <v>263</v>
      </c>
      <c r="W432" s="281"/>
      <c r="X432" s="281" t="s">
        <v>168</v>
      </c>
      <c r="Y432" s="281"/>
      <c r="Z432" s="281" t="s">
        <v>264</v>
      </c>
      <c r="AA432" s="281" t="s">
        <v>265</v>
      </c>
      <c r="AB432" s="281" t="s">
        <v>266</v>
      </c>
      <c r="AC432" s="281"/>
      <c r="AD432" s="281"/>
      <c r="AE432" s="281"/>
      <c r="AF432" s="281"/>
      <c r="AG432" s="281"/>
      <c r="AH432" s="281"/>
      <c r="AI432" s="281"/>
      <c r="AJ432" s="281"/>
      <c r="AK432" s="281"/>
      <c r="AL432" s="281"/>
      <c r="AM432" s="281"/>
      <c r="AN432" s="281"/>
      <c r="AO432" s="281"/>
      <c r="AP432" s="281"/>
      <c r="AQ432" s="281"/>
      <c r="AR432" s="281"/>
      <c r="AS432" s="280"/>
      <c r="AT432" s="280"/>
      <c r="AU432" s="281" t="s">
        <v>267</v>
      </c>
      <c r="AV432" s="281" t="s">
        <v>45</v>
      </c>
      <c r="AW432" s="281"/>
      <c r="AX432" s="281"/>
      <c r="AY432" s="281"/>
      <c r="AZ432" s="281"/>
      <c r="BA432" s="281"/>
      <c r="BB432" s="274"/>
    </row>
    <row r="433" spans="1:54">
      <c r="B433" s="273" t="s">
        <v>1890</v>
      </c>
      <c r="C433" s="274" t="s">
        <v>1524</v>
      </c>
      <c r="D433" s="275" t="s">
        <v>328</v>
      </c>
      <c r="E433" s="277"/>
      <c r="F433" s="275"/>
      <c r="G433" s="275"/>
      <c r="H433" s="302">
        <v>32</v>
      </c>
      <c r="I433" s="275" t="str">
        <f t="shared" si="80"/>
        <v>96XLPE/As-70</v>
      </c>
      <c r="J433" s="279" t="str">
        <f t="shared" si="81"/>
        <v>32ACSR-50/8</v>
      </c>
      <c r="K433" s="279"/>
      <c r="L433" s="283" t="s">
        <v>1861</v>
      </c>
      <c r="M433" s="283" t="s">
        <v>121</v>
      </c>
      <c r="N433" s="280" t="s">
        <v>117</v>
      </c>
      <c r="O433" s="280" t="s">
        <v>268</v>
      </c>
      <c r="P433" s="280" t="s">
        <v>924</v>
      </c>
      <c r="Q433" s="280"/>
      <c r="R433" s="282"/>
      <c r="S433" s="281"/>
      <c r="T433" s="279"/>
      <c r="U433" s="281"/>
      <c r="V433" s="281" t="s">
        <v>263</v>
      </c>
      <c r="W433" s="281"/>
      <c r="X433" s="281" t="s">
        <v>168</v>
      </c>
      <c r="Y433" s="281" t="s">
        <v>166</v>
      </c>
      <c r="Z433" s="281"/>
      <c r="AA433" s="281" t="s">
        <v>257</v>
      </c>
      <c r="AB433" s="281" t="s">
        <v>269</v>
      </c>
      <c r="AC433" s="281"/>
      <c r="AD433" s="281"/>
      <c r="AE433" s="281"/>
      <c r="AF433" s="281"/>
      <c r="AG433" s="281"/>
      <c r="AH433" s="281"/>
      <c r="AI433" s="281"/>
      <c r="AJ433" s="281"/>
      <c r="AK433" s="281"/>
      <c r="AL433" s="281"/>
      <c r="AM433" s="281"/>
      <c r="AN433" s="281"/>
      <c r="AO433" s="281"/>
      <c r="AP433" s="281"/>
      <c r="AQ433" s="281"/>
      <c r="AR433" s="281"/>
      <c r="AS433" s="280"/>
      <c r="AT433" s="280"/>
      <c r="AU433" s="281" t="s">
        <v>267</v>
      </c>
      <c r="AV433" s="281" t="s">
        <v>45</v>
      </c>
      <c r="AW433" s="281"/>
      <c r="AX433" s="281"/>
      <c r="AY433" s="281"/>
      <c r="AZ433" s="281"/>
      <c r="BA433" s="281"/>
      <c r="BB433" s="274"/>
    </row>
    <row r="434" spans="1:54">
      <c r="B434" s="273" t="s">
        <v>1881</v>
      </c>
      <c r="C434" s="274" t="s">
        <v>1623</v>
      </c>
      <c r="D434" s="275" t="s">
        <v>328</v>
      </c>
      <c r="E434" s="277"/>
      <c r="F434" s="295"/>
      <c r="G434" s="295"/>
      <c r="H434" s="302">
        <v>37</v>
      </c>
      <c r="I434" s="275" t="str">
        <f t="shared" si="80"/>
        <v>111XLPE/As-70</v>
      </c>
      <c r="J434" s="279" t="str">
        <f t="shared" si="81"/>
        <v>37ACSR-50/8</v>
      </c>
      <c r="K434" s="279"/>
      <c r="L434" s="283" t="s">
        <v>1407</v>
      </c>
      <c r="M434" s="283" t="s">
        <v>539</v>
      </c>
      <c r="N434" s="280" t="s">
        <v>2448</v>
      </c>
      <c r="O434" s="280" t="s">
        <v>262</v>
      </c>
      <c r="P434" s="280" t="s">
        <v>925</v>
      </c>
      <c r="Q434" s="280"/>
      <c r="R434" s="282"/>
      <c r="S434" s="281"/>
      <c r="T434" s="279"/>
      <c r="U434" s="281" t="s">
        <v>3</v>
      </c>
      <c r="V434" s="281" t="s">
        <v>263</v>
      </c>
      <c r="W434" s="281"/>
      <c r="X434" s="281" t="s">
        <v>168</v>
      </c>
      <c r="Y434" s="281"/>
      <c r="Z434" s="281" t="s">
        <v>264</v>
      </c>
      <c r="AA434" s="281" t="s">
        <v>265</v>
      </c>
      <c r="AB434" s="281" t="s">
        <v>266</v>
      </c>
      <c r="AC434" s="281"/>
      <c r="AD434" s="281"/>
      <c r="AE434" s="281"/>
      <c r="AF434" s="281"/>
      <c r="AG434" s="281"/>
      <c r="AH434" s="281"/>
      <c r="AI434" s="281"/>
      <c r="AJ434" s="281"/>
      <c r="AK434" s="281"/>
      <c r="AL434" s="281"/>
      <c r="AM434" s="281"/>
      <c r="AN434" s="281"/>
      <c r="AO434" s="281"/>
      <c r="AP434" s="281"/>
      <c r="AQ434" s="281"/>
      <c r="AR434" s="281"/>
      <c r="AS434" s="280"/>
      <c r="AT434" s="280"/>
      <c r="AU434" s="281" t="s">
        <v>267</v>
      </c>
      <c r="AV434" s="281" t="s">
        <v>45</v>
      </c>
      <c r="AW434" s="281"/>
      <c r="AX434" s="281"/>
      <c r="AY434" s="281"/>
      <c r="AZ434" s="281"/>
      <c r="BA434" s="281"/>
      <c r="BB434" s="274"/>
    </row>
    <row r="435" spans="1:54">
      <c r="B435" s="273" t="s">
        <v>1882</v>
      </c>
      <c r="C435" s="274" t="s">
        <v>1623</v>
      </c>
      <c r="D435" s="275" t="s">
        <v>328</v>
      </c>
      <c r="E435" s="277"/>
      <c r="F435" s="295"/>
      <c r="G435" s="295"/>
      <c r="H435" s="302">
        <v>36</v>
      </c>
      <c r="I435" s="275" t="str">
        <f t="shared" si="80"/>
        <v>108XLPE/As-70</v>
      </c>
      <c r="J435" s="279" t="str">
        <f t="shared" si="81"/>
        <v>36ACSR-50/8</v>
      </c>
      <c r="K435" s="279"/>
      <c r="L435" s="283" t="s">
        <v>1407</v>
      </c>
      <c r="M435" s="283" t="s">
        <v>539</v>
      </c>
      <c r="N435" s="280" t="s">
        <v>2448</v>
      </c>
      <c r="O435" s="280" t="s">
        <v>262</v>
      </c>
      <c r="P435" s="280" t="s">
        <v>925</v>
      </c>
      <c r="Q435" s="280"/>
      <c r="R435" s="282"/>
      <c r="S435" s="281"/>
      <c r="T435" s="279"/>
      <c r="U435" s="281"/>
      <c r="V435" s="281" t="s">
        <v>263</v>
      </c>
      <c r="W435" s="281"/>
      <c r="X435" s="281" t="s">
        <v>168</v>
      </c>
      <c r="Y435" s="281"/>
      <c r="Z435" s="281" t="s">
        <v>264</v>
      </c>
      <c r="AA435" s="281" t="s">
        <v>265</v>
      </c>
      <c r="AB435" s="281" t="s">
        <v>266</v>
      </c>
      <c r="AC435" s="281"/>
      <c r="AD435" s="281"/>
      <c r="AE435" s="281"/>
      <c r="AF435" s="281"/>
      <c r="AG435" s="281"/>
      <c r="AH435" s="281"/>
      <c r="AI435" s="281"/>
      <c r="AJ435" s="281"/>
      <c r="AK435" s="281"/>
      <c r="AL435" s="281"/>
      <c r="AM435" s="281"/>
      <c r="AN435" s="281"/>
      <c r="AO435" s="281"/>
      <c r="AP435" s="281"/>
      <c r="AQ435" s="281"/>
      <c r="AR435" s="281"/>
      <c r="AS435" s="280"/>
      <c r="AT435" s="280"/>
      <c r="AU435" s="281" t="s">
        <v>267</v>
      </c>
      <c r="AV435" s="281" t="s">
        <v>45</v>
      </c>
      <c r="AW435" s="281"/>
      <c r="AX435" s="281"/>
      <c r="AY435" s="281"/>
      <c r="AZ435" s="281"/>
      <c r="BA435" s="281"/>
      <c r="BB435" s="274"/>
    </row>
    <row r="436" spans="1:54">
      <c r="B436" s="273" t="s">
        <v>1891</v>
      </c>
      <c r="C436" s="274" t="s">
        <v>1524</v>
      </c>
      <c r="D436" s="275" t="s">
        <v>328</v>
      </c>
      <c r="E436" s="277"/>
      <c r="F436" s="275"/>
      <c r="G436" s="275"/>
      <c r="H436" s="302">
        <v>39</v>
      </c>
      <c r="I436" s="275" t="str">
        <f t="shared" si="80"/>
        <v>117XLPE/As-70</v>
      </c>
      <c r="J436" s="279" t="str">
        <f t="shared" si="81"/>
        <v>39ACSR-50/8</v>
      </c>
      <c r="K436" s="279"/>
      <c r="L436" s="283" t="s">
        <v>1861</v>
      </c>
      <c r="M436" s="283" t="s">
        <v>121</v>
      </c>
      <c r="N436" s="280" t="s">
        <v>117</v>
      </c>
      <c r="O436" s="280" t="s">
        <v>268</v>
      </c>
      <c r="P436" s="280" t="s">
        <v>924</v>
      </c>
      <c r="Q436" s="280"/>
      <c r="R436" s="282"/>
      <c r="S436" s="281"/>
      <c r="T436" s="279"/>
      <c r="U436" s="281" t="s">
        <v>3</v>
      </c>
      <c r="V436" s="281" t="s">
        <v>263</v>
      </c>
      <c r="W436" s="281"/>
      <c r="X436" s="281" t="s">
        <v>168</v>
      </c>
      <c r="Y436" s="281" t="s">
        <v>166</v>
      </c>
      <c r="Z436" s="281"/>
      <c r="AA436" s="281" t="s">
        <v>257</v>
      </c>
      <c r="AB436" s="281" t="s">
        <v>269</v>
      </c>
      <c r="AC436" s="281"/>
      <c r="AD436" s="281"/>
      <c r="AE436" s="281"/>
      <c r="AF436" s="281"/>
      <c r="AG436" s="281"/>
      <c r="AH436" s="281"/>
      <c r="AI436" s="281"/>
      <c r="AJ436" s="281"/>
      <c r="AK436" s="281"/>
      <c r="AL436" s="281"/>
      <c r="AM436" s="281"/>
      <c r="AN436" s="281"/>
      <c r="AO436" s="281"/>
      <c r="AP436" s="281"/>
      <c r="AQ436" s="281"/>
      <c r="AR436" s="281"/>
      <c r="AS436" s="280"/>
      <c r="AT436" s="280"/>
      <c r="AU436" s="281" t="s">
        <v>267</v>
      </c>
      <c r="AV436" s="281" t="s">
        <v>45</v>
      </c>
      <c r="AW436" s="281"/>
      <c r="AX436" s="281"/>
      <c r="AY436" s="281"/>
      <c r="AZ436" s="281"/>
      <c r="BA436" s="281"/>
      <c r="BB436" s="274"/>
    </row>
    <row r="437" spans="1:54">
      <c r="B437" s="273" t="s">
        <v>1883</v>
      </c>
      <c r="C437" s="274" t="s">
        <v>1623</v>
      </c>
      <c r="D437" s="275" t="s">
        <v>328</v>
      </c>
      <c r="E437" s="277"/>
      <c r="F437" s="295"/>
      <c r="G437" s="295"/>
      <c r="H437" s="302">
        <v>43</v>
      </c>
      <c r="I437" s="275" t="str">
        <f t="shared" si="80"/>
        <v>129XLPE/As-70</v>
      </c>
      <c r="J437" s="279" t="str">
        <f t="shared" si="81"/>
        <v>43ACSR-50/8</v>
      </c>
      <c r="K437" s="279"/>
      <c r="L437" s="283" t="s">
        <v>1407</v>
      </c>
      <c r="M437" s="283" t="s">
        <v>539</v>
      </c>
      <c r="N437" s="280" t="s">
        <v>2448</v>
      </c>
      <c r="O437" s="280" t="s">
        <v>262</v>
      </c>
      <c r="P437" s="280" t="s">
        <v>925</v>
      </c>
      <c r="Q437" s="280"/>
      <c r="R437" s="282"/>
      <c r="S437" s="281"/>
      <c r="T437" s="279"/>
      <c r="U437" s="281"/>
      <c r="V437" s="281" t="s">
        <v>263</v>
      </c>
      <c r="W437" s="281"/>
      <c r="X437" s="281" t="s">
        <v>168</v>
      </c>
      <c r="Y437" s="281"/>
      <c r="Z437" s="281" t="s">
        <v>264</v>
      </c>
      <c r="AA437" s="281" t="s">
        <v>265</v>
      </c>
      <c r="AB437" s="281" t="s">
        <v>266</v>
      </c>
      <c r="AC437" s="281"/>
      <c r="AD437" s="281"/>
      <c r="AE437" s="281"/>
      <c r="AF437" s="281"/>
      <c r="AG437" s="281"/>
      <c r="AH437" s="281"/>
      <c r="AI437" s="281"/>
      <c r="AJ437" s="281"/>
      <c r="AK437" s="281"/>
      <c r="AL437" s="281"/>
      <c r="AM437" s="281"/>
      <c r="AN437" s="281"/>
      <c r="AO437" s="281"/>
      <c r="AP437" s="281"/>
      <c r="AQ437" s="281"/>
      <c r="AR437" s="281"/>
      <c r="AS437" s="280"/>
      <c r="AT437" s="280"/>
      <c r="AU437" s="281" t="s">
        <v>267</v>
      </c>
      <c r="AV437" s="281" t="s">
        <v>45</v>
      </c>
      <c r="AW437" s="281"/>
      <c r="AX437" s="281"/>
      <c r="AY437" s="281"/>
      <c r="AZ437" s="281"/>
      <c r="BA437" s="281"/>
      <c r="BB437" s="274"/>
    </row>
    <row r="438" spans="1:54">
      <c r="B438" s="273" t="s">
        <v>1884</v>
      </c>
      <c r="C438" s="274" t="s">
        <v>1623</v>
      </c>
      <c r="D438" s="275" t="s">
        <v>328</v>
      </c>
      <c r="E438" s="277"/>
      <c r="F438" s="295"/>
      <c r="G438" s="295"/>
      <c r="H438" s="302">
        <v>41</v>
      </c>
      <c r="I438" s="275" t="str">
        <f t="shared" si="80"/>
        <v>123XLPE/As-70</v>
      </c>
      <c r="J438" s="279" t="str">
        <f t="shared" si="81"/>
        <v>41ACSR-50/8</v>
      </c>
      <c r="K438" s="279"/>
      <c r="L438" s="283" t="s">
        <v>1407</v>
      </c>
      <c r="M438" s="283" t="s">
        <v>539</v>
      </c>
      <c r="N438" s="280" t="s">
        <v>2448</v>
      </c>
      <c r="O438" s="280" t="s">
        <v>262</v>
      </c>
      <c r="P438" s="280" t="s">
        <v>925</v>
      </c>
      <c r="Q438" s="280"/>
      <c r="R438" s="282"/>
      <c r="S438" s="281"/>
      <c r="T438" s="279"/>
      <c r="U438" s="281" t="s">
        <v>3</v>
      </c>
      <c r="V438" s="281" t="s">
        <v>263</v>
      </c>
      <c r="W438" s="281"/>
      <c r="X438" s="281" t="s">
        <v>168</v>
      </c>
      <c r="Y438" s="281"/>
      <c r="Z438" s="281" t="s">
        <v>264</v>
      </c>
      <c r="AA438" s="281" t="s">
        <v>265</v>
      </c>
      <c r="AB438" s="281" t="s">
        <v>266</v>
      </c>
      <c r="AC438" s="281"/>
      <c r="AD438" s="281"/>
      <c r="AE438" s="281"/>
      <c r="AF438" s="281"/>
      <c r="AG438" s="281"/>
      <c r="AH438" s="281"/>
      <c r="AI438" s="281"/>
      <c r="AJ438" s="281"/>
      <c r="AK438" s="281"/>
      <c r="AL438" s="281"/>
      <c r="AM438" s="281"/>
      <c r="AN438" s="281"/>
      <c r="AO438" s="281"/>
      <c r="AP438" s="281"/>
      <c r="AQ438" s="281"/>
      <c r="AR438" s="281"/>
      <c r="AS438" s="280"/>
      <c r="AT438" s="280"/>
      <c r="AU438" s="281" t="s">
        <v>267</v>
      </c>
      <c r="AV438" s="281" t="s">
        <v>45</v>
      </c>
      <c r="AW438" s="281"/>
      <c r="AX438" s="281"/>
      <c r="AY438" s="281"/>
      <c r="AZ438" s="281"/>
      <c r="BA438" s="281"/>
      <c r="BB438" s="274"/>
    </row>
    <row r="439" spans="1:54">
      <c r="B439" s="273" t="s">
        <v>1892</v>
      </c>
      <c r="C439" s="274" t="s">
        <v>2304</v>
      </c>
      <c r="D439" s="275" t="s">
        <v>328</v>
      </c>
      <c r="E439" s="277"/>
      <c r="F439" s="277"/>
      <c r="G439" s="277"/>
      <c r="H439" s="302">
        <v>39</v>
      </c>
      <c r="I439" s="275" t="str">
        <f t="shared" si="80"/>
        <v>117XLPE/As-70</v>
      </c>
      <c r="J439" s="279" t="str">
        <f t="shared" si="81"/>
        <v>39ACSR-50/8</v>
      </c>
      <c r="K439" s="279"/>
      <c r="L439" s="283" t="s">
        <v>1861</v>
      </c>
      <c r="M439" s="283" t="s">
        <v>121</v>
      </c>
      <c r="N439" s="280" t="s">
        <v>2452</v>
      </c>
      <c r="O439" s="280" t="s">
        <v>256</v>
      </c>
      <c r="P439" s="280" t="s">
        <v>923</v>
      </c>
      <c r="Q439" s="280"/>
      <c r="R439" s="282"/>
      <c r="S439" s="281"/>
      <c r="T439" s="279"/>
      <c r="U439" s="281"/>
      <c r="V439" s="281" t="s">
        <v>263</v>
      </c>
      <c r="W439" s="281"/>
      <c r="X439" s="281" t="s">
        <v>168</v>
      </c>
      <c r="Y439" s="281" t="s">
        <v>166</v>
      </c>
      <c r="Z439" s="281"/>
      <c r="AA439" s="281" t="s">
        <v>265</v>
      </c>
      <c r="AB439" s="281" t="s">
        <v>258</v>
      </c>
      <c r="AC439" s="281"/>
      <c r="AD439" s="281"/>
      <c r="AE439" s="281"/>
      <c r="AF439" s="281"/>
      <c r="AG439" s="281"/>
      <c r="AH439" s="281"/>
      <c r="AI439" s="281"/>
      <c r="AJ439" s="281"/>
      <c r="AK439" s="281"/>
      <c r="AL439" s="281"/>
      <c r="AM439" s="281"/>
      <c r="AN439" s="281"/>
      <c r="AO439" s="281"/>
      <c r="AP439" s="281"/>
      <c r="AQ439" s="281"/>
      <c r="AR439" s="281"/>
      <c r="AS439" s="280"/>
      <c r="AT439" s="280"/>
      <c r="AU439" s="281" t="s">
        <v>267</v>
      </c>
      <c r="AV439" s="281" t="s">
        <v>45</v>
      </c>
      <c r="AW439" s="281"/>
      <c r="AX439" s="281"/>
      <c r="AY439" s="281"/>
      <c r="AZ439" s="281"/>
      <c r="BA439" s="281"/>
      <c r="BB439" s="274"/>
    </row>
    <row r="440" spans="1:54" ht="39.6">
      <c r="A440" s="254" t="s">
        <v>22</v>
      </c>
      <c r="B440" s="297" t="s">
        <v>906</v>
      </c>
      <c r="C440" s="298" t="s">
        <v>1257</v>
      </c>
      <c r="D440" s="299"/>
      <c r="E440" s="277"/>
      <c r="F440" s="277"/>
      <c r="G440" s="277"/>
      <c r="H440" s="290">
        <f>SUM(H441:H453)</f>
        <v>446</v>
      </c>
      <c r="I440" s="279"/>
      <c r="J440" s="279"/>
      <c r="K440" s="279"/>
      <c r="L440" s="280"/>
      <c r="M440" s="280"/>
      <c r="N440" s="280"/>
      <c r="O440" s="280"/>
      <c r="P440" s="280"/>
      <c r="Q440" s="280"/>
      <c r="R440" s="282"/>
      <c r="S440" s="281"/>
      <c r="T440" s="279"/>
      <c r="U440" s="281"/>
      <c r="V440" s="281"/>
      <c r="W440" s="281"/>
      <c r="X440" s="281"/>
      <c r="Y440" s="281"/>
      <c r="Z440" s="281"/>
      <c r="AA440" s="281"/>
      <c r="AB440" s="281"/>
      <c r="AC440" s="281"/>
      <c r="AD440" s="281"/>
      <c r="AE440" s="281"/>
      <c r="AF440" s="281"/>
      <c r="AG440" s="281"/>
      <c r="AH440" s="281"/>
      <c r="AI440" s="281"/>
      <c r="AJ440" s="281"/>
      <c r="AK440" s="281"/>
      <c r="AL440" s="281"/>
      <c r="AM440" s="281"/>
      <c r="AN440" s="281"/>
      <c r="AO440" s="281"/>
      <c r="AP440" s="281"/>
      <c r="AQ440" s="281"/>
      <c r="AR440" s="281"/>
      <c r="AS440" s="280"/>
      <c r="AT440" s="280"/>
      <c r="AU440" s="281"/>
      <c r="AV440" s="281"/>
      <c r="AW440" s="281"/>
      <c r="AX440" s="281"/>
      <c r="AY440" s="281"/>
      <c r="AZ440" s="281"/>
      <c r="BA440" s="281"/>
      <c r="BB440" s="274"/>
    </row>
    <row r="441" spans="1:54" ht="39.6">
      <c r="B441" s="301" t="s">
        <v>885</v>
      </c>
      <c r="C441" s="298" t="s">
        <v>1849</v>
      </c>
      <c r="D441" s="275"/>
      <c r="E441" s="277"/>
      <c r="F441" s="277"/>
      <c r="G441" s="277"/>
      <c r="H441" s="278"/>
      <c r="I441" s="279"/>
      <c r="J441" s="279"/>
      <c r="K441" s="279"/>
      <c r="L441" s="280"/>
      <c r="M441" s="280"/>
      <c r="N441" s="280"/>
      <c r="O441" s="280"/>
      <c r="P441" s="280"/>
      <c r="Q441" s="280"/>
      <c r="R441" s="282"/>
      <c r="S441" s="281"/>
      <c r="T441" s="279"/>
      <c r="U441" s="281"/>
      <c r="V441" s="281"/>
      <c r="W441" s="281"/>
      <c r="X441" s="281"/>
      <c r="Y441" s="281"/>
      <c r="Z441" s="281"/>
      <c r="AA441" s="281"/>
      <c r="AB441" s="281"/>
      <c r="AC441" s="281"/>
      <c r="AD441" s="281"/>
      <c r="AE441" s="281"/>
      <c r="AF441" s="281"/>
      <c r="AG441" s="281"/>
      <c r="AH441" s="281"/>
      <c r="AI441" s="281"/>
      <c r="AJ441" s="281"/>
      <c r="AK441" s="281"/>
      <c r="AL441" s="281"/>
      <c r="AM441" s="281"/>
      <c r="AN441" s="281"/>
      <c r="AO441" s="281"/>
      <c r="AP441" s="281"/>
      <c r="AQ441" s="281"/>
      <c r="AR441" s="281"/>
      <c r="AS441" s="280"/>
      <c r="AT441" s="280"/>
      <c r="AU441" s="281"/>
      <c r="AV441" s="281"/>
      <c r="AW441" s="281"/>
      <c r="AX441" s="281"/>
      <c r="AY441" s="281"/>
      <c r="AZ441" s="281"/>
      <c r="BA441" s="281"/>
      <c r="BB441" s="274"/>
    </row>
    <row r="442" spans="1:54" ht="13.8">
      <c r="B442" s="273" t="s">
        <v>1848</v>
      </c>
      <c r="C442" s="274" t="s">
        <v>1893</v>
      </c>
      <c r="D442" s="275"/>
      <c r="E442" s="277"/>
      <c r="F442" s="277"/>
      <c r="G442" s="277"/>
      <c r="H442" s="278"/>
      <c r="I442" s="275" t="s">
        <v>1661</v>
      </c>
      <c r="J442" s="279"/>
      <c r="K442" s="279"/>
      <c r="L442" s="303" t="s">
        <v>273</v>
      </c>
      <c r="M442" s="303" t="s">
        <v>273</v>
      </c>
      <c r="N442" s="303" t="s">
        <v>273</v>
      </c>
      <c r="O442" s="280" t="s">
        <v>256</v>
      </c>
      <c r="P442" s="280" t="s">
        <v>923</v>
      </c>
      <c r="Q442" s="287" t="s">
        <v>1216</v>
      </c>
      <c r="R442" s="287" t="s">
        <v>1218</v>
      </c>
      <c r="S442" s="281"/>
      <c r="T442" s="279"/>
      <c r="U442" s="281"/>
      <c r="V442" s="281" t="s">
        <v>263</v>
      </c>
      <c r="W442" s="281"/>
      <c r="X442" s="281" t="s">
        <v>168</v>
      </c>
      <c r="Y442" s="281" t="s">
        <v>166</v>
      </c>
      <c r="Z442" s="281"/>
      <c r="AA442" s="281" t="s">
        <v>265</v>
      </c>
      <c r="AB442" s="281" t="s">
        <v>258</v>
      </c>
      <c r="AC442" s="281"/>
      <c r="AD442" s="281"/>
      <c r="AE442" s="281"/>
      <c r="AF442" s="281"/>
      <c r="AG442" s="281"/>
      <c r="AH442" s="281"/>
      <c r="AI442" s="281"/>
      <c r="AJ442" s="281"/>
      <c r="AK442" s="281"/>
      <c r="AL442" s="281"/>
      <c r="AM442" s="281"/>
      <c r="AN442" s="281"/>
      <c r="AO442" s="281"/>
      <c r="AP442" s="281"/>
      <c r="AQ442" s="281"/>
      <c r="AR442" s="281"/>
      <c r="AS442" s="280"/>
      <c r="AT442" s="280"/>
      <c r="AU442" s="281"/>
      <c r="AV442" s="281"/>
      <c r="AW442" s="281"/>
      <c r="AX442" s="281"/>
      <c r="AY442" s="281"/>
      <c r="AZ442" s="281"/>
      <c r="BA442" s="281"/>
      <c r="BB442" s="274"/>
    </row>
    <row r="443" spans="1:54">
      <c r="B443" s="273" t="s">
        <v>1859</v>
      </c>
      <c r="C443" s="274" t="s">
        <v>1625</v>
      </c>
      <c r="D443" s="275" t="s">
        <v>328</v>
      </c>
      <c r="E443" s="277"/>
      <c r="F443" s="295" t="s">
        <v>1863</v>
      </c>
      <c r="G443" s="295">
        <v>58053</v>
      </c>
      <c r="H443" s="302">
        <v>41</v>
      </c>
      <c r="I443" s="275" t="str">
        <f t="shared" ref="I443:I453" si="82">IF(H443&gt;0,3*ROUND(H443,0)&amp;D443,"-")</f>
        <v>123XLPE/As-70</v>
      </c>
      <c r="J443" s="279" t="str">
        <f t="shared" ref="J443:J453" si="83">ROUND(H443,0)&amp;"ACSR-50/8"</f>
        <v>41ACSR-50/8</v>
      </c>
      <c r="K443" s="279"/>
      <c r="L443" s="283" t="s">
        <v>1861</v>
      </c>
      <c r="M443" s="283" t="s">
        <v>121</v>
      </c>
      <c r="N443" s="280" t="s">
        <v>2452</v>
      </c>
      <c r="O443" s="280" t="s">
        <v>268</v>
      </c>
      <c r="P443" s="280" t="s">
        <v>924</v>
      </c>
      <c r="Q443" s="280"/>
      <c r="R443" s="282"/>
      <c r="S443" s="281"/>
      <c r="T443" s="279"/>
      <c r="U443" s="281" t="s">
        <v>3</v>
      </c>
      <c r="V443" s="281" t="s">
        <v>263</v>
      </c>
      <c r="W443" s="281"/>
      <c r="X443" s="281" t="s">
        <v>168</v>
      </c>
      <c r="Y443" s="281" t="s">
        <v>166</v>
      </c>
      <c r="Z443" s="281"/>
      <c r="AA443" s="281" t="s">
        <v>257</v>
      </c>
      <c r="AB443" s="281" t="s">
        <v>269</v>
      </c>
      <c r="AC443" s="281"/>
      <c r="AD443" s="281"/>
      <c r="AE443" s="281"/>
      <c r="AF443" s="281"/>
      <c r="AG443" s="281"/>
      <c r="AH443" s="281"/>
      <c r="AI443" s="281"/>
      <c r="AJ443" s="281"/>
      <c r="AK443" s="281"/>
      <c r="AL443" s="281"/>
      <c r="AM443" s="281"/>
      <c r="AN443" s="281"/>
      <c r="AO443" s="281"/>
      <c r="AP443" s="281"/>
      <c r="AQ443" s="281"/>
      <c r="AR443" s="281"/>
      <c r="AS443" s="280"/>
      <c r="AT443" s="280"/>
      <c r="AU443" s="281" t="s">
        <v>267</v>
      </c>
      <c r="AV443" s="281" t="s">
        <v>45</v>
      </c>
      <c r="AW443" s="281"/>
      <c r="AX443" s="281"/>
      <c r="AY443" s="281"/>
      <c r="AZ443" s="281"/>
      <c r="BA443" s="281"/>
      <c r="BB443" s="274"/>
    </row>
    <row r="444" spans="1:54">
      <c r="B444" s="273" t="s">
        <v>1850</v>
      </c>
      <c r="C444" s="274" t="s">
        <v>1623</v>
      </c>
      <c r="D444" s="275" t="s">
        <v>328</v>
      </c>
      <c r="E444" s="277"/>
      <c r="F444" s="295" t="s">
        <v>1864</v>
      </c>
      <c r="G444" s="295">
        <v>58013</v>
      </c>
      <c r="H444" s="302">
        <v>40</v>
      </c>
      <c r="I444" s="275" t="str">
        <f t="shared" si="82"/>
        <v>120XLPE/As-70</v>
      </c>
      <c r="J444" s="279" t="str">
        <f t="shared" si="83"/>
        <v>40ACSR-50/8</v>
      </c>
      <c r="K444" s="279"/>
      <c r="L444" s="283" t="s">
        <v>1407</v>
      </c>
      <c r="M444" s="283" t="s">
        <v>119</v>
      </c>
      <c r="N444" s="280" t="s">
        <v>1913</v>
      </c>
      <c r="O444" s="280" t="s">
        <v>1862</v>
      </c>
      <c r="P444" s="280" t="s">
        <v>925</v>
      </c>
      <c r="Q444" s="280"/>
      <c r="R444" s="282"/>
      <c r="S444" s="281"/>
      <c r="T444" s="279"/>
      <c r="U444" s="281"/>
      <c r="V444" s="281" t="s">
        <v>263</v>
      </c>
      <c r="W444" s="281"/>
      <c r="X444" s="281" t="s">
        <v>168</v>
      </c>
      <c r="Y444" s="281"/>
      <c r="Z444" s="281" t="s">
        <v>264</v>
      </c>
      <c r="AA444" s="281" t="s">
        <v>265</v>
      </c>
      <c r="AB444" s="281" t="s">
        <v>266</v>
      </c>
      <c r="AC444" s="281"/>
      <c r="AD444" s="281"/>
      <c r="AE444" s="281"/>
      <c r="AF444" s="281"/>
      <c r="AG444" s="281"/>
      <c r="AH444" s="281"/>
      <c r="AI444" s="281"/>
      <c r="AJ444" s="281"/>
      <c r="AK444" s="281"/>
      <c r="AL444" s="281"/>
      <c r="AM444" s="281"/>
      <c r="AN444" s="281"/>
      <c r="AO444" s="281"/>
      <c r="AP444" s="281"/>
      <c r="AQ444" s="281"/>
      <c r="AR444" s="281"/>
      <c r="AS444" s="280"/>
      <c r="AT444" s="280"/>
      <c r="AU444" s="281" t="s">
        <v>267</v>
      </c>
      <c r="AV444" s="281" t="s">
        <v>45</v>
      </c>
      <c r="AW444" s="281"/>
      <c r="AX444" s="281"/>
      <c r="AY444" s="281"/>
      <c r="AZ444" s="281"/>
      <c r="BA444" s="281"/>
      <c r="BB444" s="274"/>
    </row>
    <row r="445" spans="1:54">
      <c r="B445" s="273" t="s">
        <v>1851</v>
      </c>
      <c r="C445" s="274" t="s">
        <v>1623</v>
      </c>
      <c r="D445" s="275" t="s">
        <v>328</v>
      </c>
      <c r="E445" s="277"/>
      <c r="F445" s="295" t="s">
        <v>1865</v>
      </c>
      <c r="G445" s="295">
        <v>57973</v>
      </c>
      <c r="H445" s="302">
        <v>40</v>
      </c>
      <c r="I445" s="275" t="str">
        <f t="shared" si="82"/>
        <v>120XLPE/As-70</v>
      </c>
      <c r="J445" s="279" t="str">
        <f t="shared" si="83"/>
        <v>40ACSR-50/8</v>
      </c>
      <c r="K445" s="279"/>
      <c r="L445" s="283" t="s">
        <v>1407</v>
      </c>
      <c r="M445" s="283" t="s">
        <v>119</v>
      </c>
      <c r="N445" s="280" t="s">
        <v>1913</v>
      </c>
      <c r="O445" s="280" t="s">
        <v>1862</v>
      </c>
      <c r="P445" s="280" t="s">
        <v>925</v>
      </c>
      <c r="Q445" s="280"/>
      <c r="R445" s="282"/>
      <c r="S445" s="281"/>
      <c r="T445" s="279"/>
      <c r="U445" s="281" t="s">
        <v>3</v>
      </c>
      <c r="V445" s="281" t="s">
        <v>263</v>
      </c>
      <c r="W445" s="281"/>
      <c r="X445" s="281" t="s">
        <v>168</v>
      </c>
      <c r="Y445" s="281"/>
      <c r="Z445" s="281" t="s">
        <v>264</v>
      </c>
      <c r="AA445" s="281" t="s">
        <v>265</v>
      </c>
      <c r="AB445" s="281" t="s">
        <v>266</v>
      </c>
      <c r="AC445" s="281"/>
      <c r="AD445" s="281"/>
      <c r="AE445" s="281"/>
      <c r="AF445" s="281"/>
      <c r="AG445" s="281"/>
      <c r="AH445" s="281"/>
      <c r="AI445" s="281"/>
      <c r="AJ445" s="281"/>
      <c r="AK445" s="281"/>
      <c r="AL445" s="281"/>
      <c r="AM445" s="281"/>
      <c r="AN445" s="281"/>
      <c r="AO445" s="281"/>
      <c r="AP445" s="281"/>
      <c r="AQ445" s="281"/>
      <c r="AR445" s="281"/>
      <c r="AS445" s="280"/>
      <c r="AT445" s="280"/>
      <c r="AU445" s="281" t="s">
        <v>267</v>
      </c>
      <c r="AV445" s="281" t="s">
        <v>45</v>
      </c>
      <c r="AW445" s="281"/>
      <c r="AX445" s="281"/>
      <c r="AY445" s="281"/>
      <c r="AZ445" s="281"/>
      <c r="BA445" s="281"/>
      <c r="BB445" s="274"/>
    </row>
    <row r="446" spans="1:54">
      <c r="B446" s="273" t="s">
        <v>1852</v>
      </c>
      <c r="C446" s="274" t="s">
        <v>1623</v>
      </c>
      <c r="D446" s="275" t="s">
        <v>328</v>
      </c>
      <c r="E446" s="277"/>
      <c r="F446" s="295" t="s">
        <v>1864</v>
      </c>
      <c r="G446" s="295">
        <v>57933</v>
      </c>
      <c r="H446" s="302">
        <v>40</v>
      </c>
      <c r="I446" s="275" t="str">
        <f t="shared" si="82"/>
        <v>120XLPE/As-70</v>
      </c>
      <c r="J446" s="279" t="str">
        <f t="shared" si="83"/>
        <v>40ACSR-50/8</v>
      </c>
      <c r="K446" s="279"/>
      <c r="L446" s="283" t="s">
        <v>1407</v>
      </c>
      <c r="M446" s="283" t="s">
        <v>119</v>
      </c>
      <c r="N446" s="280" t="s">
        <v>1913</v>
      </c>
      <c r="O446" s="280" t="s">
        <v>1862</v>
      </c>
      <c r="P446" s="280" t="s">
        <v>925</v>
      </c>
      <c r="Q446" s="280"/>
      <c r="R446" s="282"/>
      <c r="S446" s="281"/>
      <c r="T446" s="279"/>
      <c r="U446" s="281"/>
      <c r="V446" s="281" t="s">
        <v>263</v>
      </c>
      <c r="W446" s="281"/>
      <c r="X446" s="281" t="s">
        <v>168</v>
      </c>
      <c r="Y446" s="281"/>
      <c r="Z446" s="281" t="s">
        <v>264</v>
      </c>
      <c r="AA446" s="281" t="s">
        <v>265</v>
      </c>
      <c r="AB446" s="281" t="s">
        <v>266</v>
      </c>
      <c r="AC446" s="281"/>
      <c r="AD446" s="281"/>
      <c r="AE446" s="281"/>
      <c r="AF446" s="281"/>
      <c r="AG446" s="281"/>
      <c r="AH446" s="281"/>
      <c r="AI446" s="281"/>
      <c r="AJ446" s="281"/>
      <c r="AK446" s="281"/>
      <c r="AL446" s="281"/>
      <c r="AM446" s="281"/>
      <c r="AN446" s="281"/>
      <c r="AO446" s="281"/>
      <c r="AP446" s="281"/>
      <c r="AQ446" s="281"/>
      <c r="AR446" s="281"/>
      <c r="AS446" s="280"/>
      <c r="AT446" s="280"/>
      <c r="AU446" s="281" t="s">
        <v>267</v>
      </c>
      <c r="AV446" s="281" t="s">
        <v>45</v>
      </c>
      <c r="AW446" s="281"/>
      <c r="AX446" s="281"/>
      <c r="AY446" s="281"/>
      <c r="AZ446" s="281"/>
      <c r="BA446" s="281"/>
      <c r="BB446" s="274"/>
    </row>
    <row r="447" spans="1:54">
      <c r="B447" s="273" t="s">
        <v>1853</v>
      </c>
      <c r="C447" s="274" t="s">
        <v>1623</v>
      </c>
      <c r="D447" s="275" t="s">
        <v>328</v>
      </c>
      <c r="E447" s="277"/>
      <c r="F447" s="295" t="s">
        <v>1863</v>
      </c>
      <c r="G447" s="295">
        <v>57893</v>
      </c>
      <c r="H447" s="302">
        <v>40</v>
      </c>
      <c r="I447" s="275" t="str">
        <f t="shared" si="82"/>
        <v>120XLPE/As-70</v>
      </c>
      <c r="J447" s="279" t="str">
        <f t="shared" si="83"/>
        <v>40ACSR-50/8</v>
      </c>
      <c r="K447" s="279"/>
      <c r="L447" s="283" t="s">
        <v>1407</v>
      </c>
      <c r="M447" s="283" t="s">
        <v>119</v>
      </c>
      <c r="N447" s="280" t="s">
        <v>1913</v>
      </c>
      <c r="O447" s="280" t="s">
        <v>1862</v>
      </c>
      <c r="P447" s="280" t="s">
        <v>925</v>
      </c>
      <c r="Q447" s="280"/>
      <c r="R447" s="282"/>
      <c r="S447" s="281"/>
      <c r="T447" s="279"/>
      <c r="U447" s="281" t="s">
        <v>3</v>
      </c>
      <c r="V447" s="281" t="s">
        <v>263</v>
      </c>
      <c r="W447" s="281"/>
      <c r="X447" s="281" t="s">
        <v>168</v>
      </c>
      <c r="Y447" s="281"/>
      <c r="Z447" s="281" t="s">
        <v>264</v>
      </c>
      <c r="AA447" s="281" t="s">
        <v>265</v>
      </c>
      <c r="AB447" s="281" t="s">
        <v>266</v>
      </c>
      <c r="AC447" s="281"/>
      <c r="AD447" s="281"/>
      <c r="AE447" s="281"/>
      <c r="AF447" s="281"/>
      <c r="AG447" s="281"/>
      <c r="AH447" s="281"/>
      <c r="AI447" s="281"/>
      <c r="AJ447" s="281"/>
      <c r="AK447" s="281"/>
      <c r="AL447" s="281"/>
      <c r="AM447" s="281"/>
      <c r="AN447" s="281"/>
      <c r="AO447" s="281"/>
      <c r="AP447" s="281"/>
      <c r="AQ447" s="281"/>
      <c r="AR447" s="281"/>
      <c r="AS447" s="280"/>
      <c r="AT447" s="280"/>
      <c r="AU447" s="281" t="s">
        <v>267</v>
      </c>
      <c r="AV447" s="281" t="s">
        <v>45</v>
      </c>
      <c r="AW447" s="281"/>
      <c r="AX447" s="281"/>
      <c r="AY447" s="281"/>
      <c r="AZ447" s="281"/>
      <c r="BA447" s="281"/>
      <c r="BB447" s="274"/>
    </row>
    <row r="448" spans="1:54">
      <c r="B448" s="273" t="s">
        <v>1854</v>
      </c>
      <c r="C448" s="274" t="s">
        <v>1623</v>
      </c>
      <c r="D448" s="275" t="s">
        <v>328</v>
      </c>
      <c r="E448" s="277"/>
      <c r="F448" s="295" t="s">
        <v>1866</v>
      </c>
      <c r="G448" s="295">
        <v>57854</v>
      </c>
      <c r="H448" s="302">
        <v>40</v>
      </c>
      <c r="I448" s="275" t="str">
        <f t="shared" si="82"/>
        <v>120XLPE/As-70</v>
      </c>
      <c r="J448" s="279" t="str">
        <f t="shared" si="83"/>
        <v>40ACSR-50/8</v>
      </c>
      <c r="K448" s="279"/>
      <c r="L448" s="283" t="s">
        <v>1407</v>
      </c>
      <c r="M448" s="283" t="s">
        <v>119</v>
      </c>
      <c r="N448" s="280" t="s">
        <v>1913</v>
      </c>
      <c r="O448" s="280" t="s">
        <v>1862</v>
      </c>
      <c r="P448" s="280" t="s">
        <v>925</v>
      </c>
      <c r="Q448" s="280"/>
      <c r="R448" s="282"/>
      <c r="S448" s="281"/>
      <c r="T448" s="279"/>
      <c r="U448" s="281"/>
      <c r="V448" s="281" t="s">
        <v>263</v>
      </c>
      <c r="W448" s="281"/>
      <c r="X448" s="281" t="s">
        <v>168</v>
      </c>
      <c r="Y448" s="281"/>
      <c r="Z448" s="281" t="s">
        <v>264</v>
      </c>
      <c r="AA448" s="281" t="s">
        <v>265</v>
      </c>
      <c r="AB448" s="281" t="s">
        <v>266</v>
      </c>
      <c r="AC448" s="281"/>
      <c r="AD448" s="281"/>
      <c r="AE448" s="281"/>
      <c r="AF448" s="281"/>
      <c r="AG448" s="281"/>
      <c r="AH448" s="281"/>
      <c r="AI448" s="281"/>
      <c r="AJ448" s="281"/>
      <c r="AK448" s="281"/>
      <c r="AL448" s="281"/>
      <c r="AM448" s="281"/>
      <c r="AN448" s="281"/>
      <c r="AO448" s="281"/>
      <c r="AP448" s="281"/>
      <c r="AQ448" s="281"/>
      <c r="AR448" s="281"/>
      <c r="AS448" s="280"/>
      <c r="AT448" s="280"/>
      <c r="AU448" s="281" t="s">
        <v>267</v>
      </c>
      <c r="AV448" s="281" t="s">
        <v>45</v>
      </c>
      <c r="AW448" s="281"/>
      <c r="AX448" s="281"/>
      <c r="AY448" s="281"/>
      <c r="AZ448" s="281"/>
      <c r="BA448" s="281"/>
      <c r="BB448" s="274"/>
    </row>
    <row r="449" spans="1:54">
      <c r="B449" s="273" t="s">
        <v>1855</v>
      </c>
      <c r="C449" s="274" t="s">
        <v>1623</v>
      </c>
      <c r="D449" s="275" t="s">
        <v>328</v>
      </c>
      <c r="E449" s="277"/>
      <c r="F449" s="295" t="s">
        <v>1867</v>
      </c>
      <c r="G449" s="295">
        <v>57814</v>
      </c>
      <c r="H449" s="302">
        <v>40</v>
      </c>
      <c r="I449" s="275" t="str">
        <f t="shared" si="82"/>
        <v>120XLPE/As-70</v>
      </c>
      <c r="J449" s="279" t="str">
        <f t="shared" si="83"/>
        <v>40ACSR-50/8</v>
      </c>
      <c r="K449" s="279"/>
      <c r="L449" s="283" t="s">
        <v>1407</v>
      </c>
      <c r="M449" s="283" t="s">
        <v>119</v>
      </c>
      <c r="N449" s="280" t="s">
        <v>1913</v>
      </c>
      <c r="O449" s="280" t="s">
        <v>1862</v>
      </c>
      <c r="P449" s="280" t="s">
        <v>925</v>
      </c>
      <c r="Q449" s="280"/>
      <c r="R449" s="282"/>
      <c r="S449" s="281"/>
      <c r="T449" s="279"/>
      <c r="U449" s="281" t="s">
        <v>3</v>
      </c>
      <c r="V449" s="281" t="s">
        <v>263</v>
      </c>
      <c r="W449" s="281"/>
      <c r="X449" s="281" t="s">
        <v>168</v>
      </c>
      <c r="Y449" s="281"/>
      <c r="Z449" s="281" t="s">
        <v>264</v>
      </c>
      <c r="AA449" s="281" t="s">
        <v>265</v>
      </c>
      <c r="AB449" s="281" t="s">
        <v>266</v>
      </c>
      <c r="AC449" s="281"/>
      <c r="AD449" s="281"/>
      <c r="AE449" s="281"/>
      <c r="AF449" s="281"/>
      <c r="AG449" s="281"/>
      <c r="AH449" s="281"/>
      <c r="AI449" s="281"/>
      <c r="AJ449" s="281"/>
      <c r="AK449" s="281"/>
      <c r="AL449" s="281"/>
      <c r="AM449" s="281"/>
      <c r="AN449" s="281"/>
      <c r="AO449" s="281"/>
      <c r="AP449" s="281"/>
      <c r="AQ449" s="281"/>
      <c r="AR449" s="281"/>
      <c r="AS449" s="280"/>
      <c r="AT449" s="280"/>
      <c r="AU449" s="281" t="s">
        <v>267</v>
      </c>
      <c r="AV449" s="281" t="s">
        <v>45</v>
      </c>
      <c r="AW449" s="281"/>
      <c r="AX449" s="281"/>
      <c r="AY449" s="281"/>
      <c r="AZ449" s="281"/>
      <c r="BA449" s="281"/>
      <c r="BB449" s="274"/>
    </row>
    <row r="450" spans="1:54">
      <c r="B450" s="273" t="s">
        <v>1856</v>
      </c>
      <c r="C450" s="274" t="s">
        <v>1623</v>
      </c>
      <c r="D450" s="275" t="s">
        <v>328</v>
      </c>
      <c r="E450" s="277"/>
      <c r="F450" s="295" t="s">
        <v>1868</v>
      </c>
      <c r="G450" s="295">
        <v>57779</v>
      </c>
      <c r="H450" s="302">
        <v>40</v>
      </c>
      <c r="I450" s="275" t="str">
        <f t="shared" si="82"/>
        <v>120XLPE/As-70</v>
      </c>
      <c r="J450" s="279" t="str">
        <f t="shared" si="83"/>
        <v>40ACSR-50/8</v>
      </c>
      <c r="K450" s="279"/>
      <c r="L450" s="283" t="s">
        <v>1407</v>
      </c>
      <c r="M450" s="283" t="s">
        <v>119</v>
      </c>
      <c r="N450" s="280" t="s">
        <v>1913</v>
      </c>
      <c r="O450" s="280" t="s">
        <v>1862</v>
      </c>
      <c r="P450" s="280" t="s">
        <v>925</v>
      </c>
      <c r="Q450" s="280"/>
      <c r="R450" s="282"/>
      <c r="S450" s="281"/>
      <c r="T450" s="279"/>
      <c r="U450" s="281"/>
      <c r="V450" s="281" t="s">
        <v>263</v>
      </c>
      <c r="W450" s="281"/>
      <c r="X450" s="281" t="s">
        <v>168</v>
      </c>
      <c r="Y450" s="281"/>
      <c r="Z450" s="281" t="s">
        <v>264</v>
      </c>
      <c r="AA450" s="281" t="s">
        <v>265</v>
      </c>
      <c r="AB450" s="281" t="s">
        <v>266</v>
      </c>
      <c r="AC450" s="281"/>
      <c r="AD450" s="281"/>
      <c r="AE450" s="281"/>
      <c r="AF450" s="281"/>
      <c r="AG450" s="281"/>
      <c r="AH450" s="281"/>
      <c r="AI450" s="281"/>
      <c r="AJ450" s="281"/>
      <c r="AK450" s="281"/>
      <c r="AL450" s="281"/>
      <c r="AM450" s="281"/>
      <c r="AN450" s="281"/>
      <c r="AO450" s="281"/>
      <c r="AP450" s="281"/>
      <c r="AQ450" s="281"/>
      <c r="AR450" s="281"/>
      <c r="AS450" s="280"/>
      <c r="AT450" s="280"/>
      <c r="AU450" s="281" t="s">
        <v>267</v>
      </c>
      <c r="AV450" s="281" t="s">
        <v>45</v>
      </c>
      <c r="AW450" s="281"/>
      <c r="AX450" s="281"/>
      <c r="AY450" s="281"/>
      <c r="AZ450" s="281"/>
      <c r="BA450" s="281"/>
      <c r="BB450" s="274"/>
    </row>
    <row r="451" spans="1:54">
      <c r="B451" s="273" t="s">
        <v>1857</v>
      </c>
      <c r="C451" s="274" t="s">
        <v>1623</v>
      </c>
      <c r="D451" s="275" t="s">
        <v>328</v>
      </c>
      <c r="E451" s="277"/>
      <c r="F451" s="295" t="s">
        <v>1869</v>
      </c>
      <c r="G451" s="295">
        <v>57748</v>
      </c>
      <c r="H451" s="302">
        <v>39</v>
      </c>
      <c r="I451" s="275" t="str">
        <f t="shared" si="82"/>
        <v>117XLPE/As-70</v>
      </c>
      <c r="J451" s="279" t="str">
        <f t="shared" si="83"/>
        <v>39ACSR-50/8</v>
      </c>
      <c r="K451" s="279"/>
      <c r="L451" s="283" t="s">
        <v>1407</v>
      </c>
      <c r="M451" s="283" t="s">
        <v>119</v>
      </c>
      <c r="N451" s="280" t="s">
        <v>1913</v>
      </c>
      <c r="O451" s="280" t="s">
        <v>1862</v>
      </c>
      <c r="P451" s="280" t="s">
        <v>925</v>
      </c>
      <c r="Q451" s="280"/>
      <c r="R451" s="282"/>
      <c r="S451" s="281"/>
      <c r="T451" s="279"/>
      <c r="U451" s="281" t="s">
        <v>3</v>
      </c>
      <c r="V451" s="281" t="s">
        <v>263</v>
      </c>
      <c r="W451" s="281"/>
      <c r="X451" s="281" t="s">
        <v>168</v>
      </c>
      <c r="Y451" s="281"/>
      <c r="Z451" s="281" t="s">
        <v>264</v>
      </c>
      <c r="AA451" s="281" t="s">
        <v>265</v>
      </c>
      <c r="AB451" s="281" t="s">
        <v>266</v>
      </c>
      <c r="AC451" s="281"/>
      <c r="AD451" s="281"/>
      <c r="AE451" s="281"/>
      <c r="AF451" s="281"/>
      <c r="AG451" s="281"/>
      <c r="AH451" s="281"/>
      <c r="AI451" s="281"/>
      <c r="AJ451" s="281"/>
      <c r="AK451" s="281"/>
      <c r="AL451" s="281"/>
      <c r="AM451" s="281"/>
      <c r="AN451" s="281"/>
      <c r="AO451" s="281"/>
      <c r="AP451" s="281"/>
      <c r="AQ451" s="281"/>
      <c r="AR451" s="281"/>
      <c r="AS451" s="280"/>
      <c r="AT451" s="280"/>
      <c r="AU451" s="281" t="s">
        <v>267</v>
      </c>
      <c r="AV451" s="281" t="s">
        <v>45</v>
      </c>
      <c r="AW451" s="281"/>
      <c r="AX451" s="281"/>
      <c r="AY451" s="281"/>
      <c r="AZ451" s="281"/>
      <c r="BA451" s="281"/>
      <c r="BB451" s="274"/>
    </row>
    <row r="452" spans="1:54">
      <c r="B452" s="273" t="s">
        <v>1858</v>
      </c>
      <c r="C452" s="274" t="s">
        <v>1623</v>
      </c>
      <c r="D452" s="275" t="s">
        <v>328</v>
      </c>
      <c r="E452" s="277"/>
      <c r="F452" s="295" t="s">
        <v>1870</v>
      </c>
      <c r="G452" s="295">
        <v>57716</v>
      </c>
      <c r="H452" s="302">
        <v>40</v>
      </c>
      <c r="I452" s="275" t="str">
        <f t="shared" si="82"/>
        <v>120XLPE/As-70</v>
      </c>
      <c r="J452" s="279" t="str">
        <f t="shared" si="83"/>
        <v>40ACSR-50/8</v>
      </c>
      <c r="K452" s="279"/>
      <c r="L452" s="283" t="s">
        <v>1407</v>
      </c>
      <c r="M452" s="283" t="s">
        <v>119</v>
      </c>
      <c r="N452" s="280" t="s">
        <v>1913</v>
      </c>
      <c r="O452" s="280" t="s">
        <v>1862</v>
      </c>
      <c r="P452" s="280" t="s">
        <v>925</v>
      </c>
      <c r="Q452" s="280"/>
      <c r="R452" s="282"/>
      <c r="S452" s="281"/>
      <c r="T452" s="279"/>
      <c r="U452" s="281"/>
      <c r="V452" s="281" t="s">
        <v>263</v>
      </c>
      <c r="W452" s="281"/>
      <c r="X452" s="281" t="s">
        <v>168</v>
      </c>
      <c r="Y452" s="281"/>
      <c r="Z452" s="281" t="s">
        <v>264</v>
      </c>
      <c r="AA452" s="281" t="s">
        <v>265</v>
      </c>
      <c r="AB452" s="281" t="s">
        <v>266</v>
      </c>
      <c r="AC452" s="281"/>
      <c r="AD452" s="281"/>
      <c r="AE452" s="281"/>
      <c r="AF452" s="281"/>
      <c r="AG452" s="281"/>
      <c r="AH452" s="281"/>
      <c r="AI452" s="281"/>
      <c r="AJ452" s="281"/>
      <c r="AK452" s="281"/>
      <c r="AL452" s="281"/>
      <c r="AM452" s="281"/>
      <c r="AN452" s="281"/>
      <c r="AO452" s="281"/>
      <c r="AP452" s="281"/>
      <c r="AQ452" s="281"/>
      <c r="AR452" s="281"/>
      <c r="AS452" s="280"/>
      <c r="AT452" s="280"/>
      <c r="AU452" s="281" t="s">
        <v>267</v>
      </c>
      <c r="AV452" s="281" t="s">
        <v>45</v>
      </c>
      <c r="AW452" s="281"/>
      <c r="AX452" s="281"/>
      <c r="AY452" s="281"/>
      <c r="AZ452" s="281"/>
      <c r="BA452" s="281"/>
      <c r="BB452" s="274"/>
    </row>
    <row r="453" spans="1:54">
      <c r="B453" s="273" t="s">
        <v>1504</v>
      </c>
      <c r="C453" s="274" t="s">
        <v>1860</v>
      </c>
      <c r="D453" s="275" t="s">
        <v>328</v>
      </c>
      <c r="E453" s="277"/>
      <c r="F453" s="295" t="s">
        <v>1871</v>
      </c>
      <c r="G453" s="295">
        <v>57679</v>
      </c>
      <c r="H453" s="302">
        <v>46</v>
      </c>
      <c r="I453" s="275" t="str">
        <f t="shared" si="82"/>
        <v>138XLPE/As-70</v>
      </c>
      <c r="J453" s="279" t="str">
        <f t="shared" si="83"/>
        <v>46ACSR-50/8</v>
      </c>
      <c r="K453" s="279"/>
      <c r="L453" s="283" t="s">
        <v>1861</v>
      </c>
      <c r="M453" s="283" t="s">
        <v>121</v>
      </c>
      <c r="N453" s="280" t="s">
        <v>2452</v>
      </c>
      <c r="O453" s="280" t="s">
        <v>268</v>
      </c>
      <c r="P453" s="280" t="s">
        <v>924</v>
      </c>
      <c r="Q453" s="280"/>
      <c r="R453" s="282"/>
      <c r="S453" s="281"/>
      <c r="T453" s="279"/>
      <c r="U453" s="281"/>
      <c r="V453" s="281" t="s">
        <v>263</v>
      </c>
      <c r="W453" s="281"/>
      <c r="X453" s="281" t="s">
        <v>168</v>
      </c>
      <c r="Y453" s="281" t="s">
        <v>166</v>
      </c>
      <c r="Z453" s="281"/>
      <c r="AA453" s="281" t="s">
        <v>265</v>
      </c>
      <c r="AB453" s="281" t="s">
        <v>258</v>
      </c>
      <c r="AC453" s="281"/>
      <c r="AD453" s="281"/>
      <c r="AE453" s="281"/>
      <c r="AF453" s="281"/>
      <c r="AG453" s="281"/>
      <c r="AH453" s="281"/>
      <c r="AI453" s="281"/>
      <c r="AJ453" s="281"/>
      <c r="AK453" s="281"/>
      <c r="AL453" s="281"/>
      <c r="AM453" s="281"/>
      <c r="AN453" s="281"/>
      <c r="AO453" s="281"/>
      <c r="AP453" s="281"/>
      <c r="AQ453" s="281"/>
      <c r="AR453" s="281"/>
      <c r="AS453" s="280"/>
      <c r="AT453" s="280"/>
      <c r="AU453" s="281" t="s">
        <v>267</v>
      </c>
      <c r="AV453" s="281" t="s">
        <v>45</v>
      </c>
      <c r="AW453" s="281"/>
      <c r="AX453" s="281"/>
      <c r="AY453" s="281"/>
      <c r="AZ453" s="281"/>
      <c r="BA453" s="281"/>
      <c r="BB453" s="274"/>
    </row>
    <row r="454" spans="1:54" ht="59.25" customHeight="1">
      <c r="A454" s="254" t="s">
        <v>22</v>
      </c>
      <c r="B454" s="297" t="s">
        <v>271</v>
      </c>
      <c r="C454" s="298" t="s">
        <v>1258</v>
      </c>
      <c r="D454" s="299"/>
      <c r="E454" s="277"/>
      <c r="F454" s="277"/>
      <c r="G454" s="277"/>
      <c r="H454" s="290">
        <f>SUM(H455:H477)</f>
        <v>799.34005321718882</v>
      </c>
      <c r="I454" s="279"/>
      <c r="J454" s="279"/>
      <c r="K454" s="279"/>
      <c r="L454" s="280"/>
      <c r="M454" s="280"/>
      <c r="N454" s="280"/>
      <c r="O454" s="280"/>
      <c r="P454" s="280"/>
      <c r="Q454" s="280"/>
      <c r="R454" s="282"/>
      <c r="S454" s="281"/>
      <c r="T454" s="279"/>
      <c r="U454" s="281"/>
      <c r="V454" s="281"/>
      <c r="W454" s="281"/>
      <c r="X454" s="281"/>
      <c r="Y454" s="281"/>
      <c r="Z454" s="281"/>
      <c r="AA454" s="281"/>
      <c r="AB454" s="281"/>
      <c r="AC454" s="281"/>
      <c r="AD454" s="281"/>
      <c r="AE454" s="281"/>
      <c r="AF454" s="281"/>
      <c r="AG454" s="281"/>
      <c r="AH454" s="281"/>
      <c r="AI454" s="281"/>
      <c r="AJ454" s="281"/>
      <c r="AK454" s="281"/>
      <c r="AL454" s="281"/>
      <c r="AM454" s="281"/>
      <c r="AN454" s="281"/>
      <c r="AO454" s="281"/>
      <c r="AP454" s="281"/>
      <c r="AQ454" s="281"/>
      <c r="AR454" s="281"/>
      <c r="AS454" s="280"/>
      <c r="AT454" s="280"/>
      <c r="AU454" s="281"/>
      <c r="AV454" s="281"/>
      <c r="AW454" s="281"/>
      <c r="AX454" s="281"/>
      <c r="AY454" s="281"/>
      <c r="AZ454" s="281"/>
      <c r="BA454" s="281"/>
      <c r="BB454" s="274"/>
    </row>
    <row r="455" spans="1:54" ht="26.4">
      <c r="B455" s="301" t="s">
        <v>885</v>
      </c>
      <c r="C455" s="298" t="s">
        <v>1843</v>
      </c>
      <c r="D455" s="275"/>
      <c r="E455" s="277"/>
      <c r="F455" s="277"/>
      <c r="G455" s="277"/>
      <c r="H455" s="278"/>
      <c r="I455" s="279"/>
      <c r="J455" s="279"/>
      <c r="K455" s="279"/>
      <c r="L455" s="280"/>
      <c r="M455" s="280"/>
      <c r="N455" s="280"/>
      <c r="O455" s="280"/>
      <c r="P455" s="280"/>
      <c r="Q455" s="280"/>
      <c r="R455" s="282"/>
      <c r="S455" s="281"/>
      <c r="T455" s="279"/>
      <c r="U455" s="281"/>
      <c r="V455" s="281"/>
      <c r="W455" s="281"/>
      <c r="X455" s="281"/>
      <c r="Y455" s="281"/>
      <c r="Z455" s="281"/>
      <c r="AA455" s="281"/>
      <c r="AB455" s="281"/>
      <c r="AC455" s="281"/>
      <c r="AD455" s="281"/>
      <c r="AE455" s="281"/>
      <c r="AF455" s="281"/>
      <c r="AG455" s="281"/>
      <c r="AH455" s="281"/>
      <c r="AI455" s="281"/>
      <c r="AJ455" s="281"/>
      <c r="AK455" s="281"/>
      <c r="AL455" s="281"/>
      <c r="AM455" s="281"/>
      <c r="AN455" s="281"/>
      <c r="AO455" s="281"/>
      <c r="AP455" s="281"/>
      <c r="AQ455" s="281"/>
      <c r="AR455" s="281"/>
      <c r="AS455" s="280"/>
      <c r="AT455" s="280"/>
      <c r="AU455" s="281"/>
      <c r="AV455" s="281"/>
      <c r="AW455" s="281"/>
      <c r="AX455" s="281"/>
      <c r="AY455" s="281"/>
      <c r="AZ455" s="281"/>
      <c r="BA455" s="281"/>
      <c r="BB455" s="274"/>
    </row>
    <row r="456" spans="1:54" ht="13.8">
      <c r="B456" s="273" t="s">
        <v>1818</v>
      </c>
      <c r="C456" s="274" t="s">
        <v>2463</v>
      </c>
      <c r="D456" s="275"/>
      <c r="E456" s="277"/>
      <c r="F456" s="277"/>
      <c r="G456" s="277"/>
      <c r="H456" s="278"/>
      <c r="I456" s="275" t="s">
        <v>1661</v>
      </c>
      <c r="J456" s="279"/>
      <c r="K456" s="279"/>
      <c r="L456" s="303" t="s">
        <v>273</v>
      </c>
      <c r="M456" s="303" t="s">
        <v>273</v>
      </c>
      <c r="N456" s="303" t="s">
        <v>273</v>
      </c>
      <c r="O456" s="280" t="s">
        <v>256</v>
      </c>
      <c r="P456" s="280" t="s">
        <v>923</v>
      </c>
      <c r="Q456" s="287" t="s">
        <v>1216</v>
      </c>
      <c r="R456" s="287" t="s">
        <v>1218</v>
      </c>
      <c r="S456" s="281"/>
      <c r="T456" s="279"/>
      <c r="U456" s="281"/>
      <c r="V456" s="281" t="s">
        <v>263</v>
      </c>
      <c r="W456" s="281"/>
      <c r="X456" s="281" t="s">
        <v>168</v>
      </c>
      <c r="Y456" s="281" t="s">
        <v>166</v>
      </c>
      <c r="Z456" s="281"/>
      <c r="AA456" s="281" t="s">
        <v>265</v>
      </c>
      <c r="AB456" s="281" t="s">
        <v>258</v>
      </c>
      <c r="AC456" s="281"/>
      <c r="AD456" s="281"/>
      <c r="AE456" s="281"/>
      <c r="AF456" s="281"/>
      <c r="AG456" s="281"/>
      <c r="AH456" s="281"/>
      <c r="AI456" s="281"/>
      <c r="AJ456" s="281"/>
      <c r="AK456" s="281"/>
      <c r="AL456" s="281"/>
      <c r="AM456" s="281"/>
      <c r="AN456" s="281"/>
      <c r="AO456" s="281"/>
      <c r="AP456" s="281"/>
      <c r="AQ456" s="281"/>
      <c r="AR456" s="281"/>
      <c r="AS456" s="280"/>
      <c r="AT456" s="280"/>
      <c r="AU456" s="281"/>
      <c r="AV456" s="281"/>
      <c r="AW456" s="281"/>
      <c r="AX456" s="281"/>
      <c r="AY456" s="281"/>
      <c r="AZ456" s="281"/>
      <c r="BA456" s="281"/>
      <c r="BB456" s="274"/>
    </row>
    <row r="457" spans="1:54">
      <c r="B457" s="273" t="s">
        <v>1824</v>
      </c>
      <c r="C457" s="274" t="s">
        <v>2458</v>
      </c>
      <c r="D457" s="275" t="s">
        <v>328</v>
      </c>
      <c r="E457" s="277"/>
      <c r="F457" s="295" t="s">
        <v>1826</v>
      </c>
      <c r="G457" s="295">
        <v>58428</v>
      </c>
      <c r="H457" s="302">
        <v>56</v>
      </c>
      <c r="I457" s="275" t="str">
        <f t="shared" ref="I457" si="84">IF(H457&gt;0,3*ROUND(H457,0)&amp;D457,"-")</f>
        <v>168XLPE/As-70</v>
      </c>
      <c r="J457" s="279" t="str">
        <f t="shared" ref="J457" si="85">ROUND(H457,0)&amp;"ACSR-50/8"</f>
        <v>56ACSR-50/8</v>
      </c>
      <c r="K457" s="279"/>
      <c r="L457" s="283" t="s">
        <v>1861</v>
      </c>
      <c r="M457" s="283" t="s">
        <v>121</v>
      </c>
      <c r="N457" s="280" t="s">
        <v>2452</v>
      </c>
      <c r="O457" s="280" t="s">
        <v>268</v>
      </c>
      <c r="P457" s="280" t="s">
        <v>924</v>
      </c>
      <c r="Q457" s="280"/>
      <c r="R457" s="282"/>
      <c r="S457" s="281"/>
      <c r="T457" s="279"/>
      <c r="U457" s="281" t="s">
        <v>3</v>
      </c>
      <c r="V457" s="281" t="s">
        <v>263</v>
      </c>
      <c r="W457" s="281"/>
      <c r="X457" s="281" t="s">
        <v>168</v>
      </c>
      <c r="Y457" s="281" t="s">
        <v>166</v>
      </c>
      <c r="Z457" s="281"/>
      <c r="AA457" s="281" t="s">
        <v>257</v>
      </c>
      <c r="AB457" s="281" t="s">
        <v>269</v>
      </c>
      <c r="AC457" s="281"/>
      <c r="AD457" s="281"/>
      <c r="AE457" s="281"/>
      <c r="AF457" s="281"/>
      <c r="AG457" s="281"/>
      <c r="AH457" s="281"/>
      <c r="AI457" s="281"/>
      <c r="AJ457" s="281"/>
      <c r="AK457" s="281"/>
      <c r="AL457" s="281"/>
      <c r="AM457" s="281"/>
      <c r="AN457" s="281"/>
      <c r="AO457" s="281"/>
      <c r="AP457" s="281"/>
      <c r="AQ457" s="281"/>
      <c r="AR457" s="281"/>
      <c r="AS457" s="280"/>
      <c r="AT457" s="280"/>
      <c r="AU457" s="281" t="s">
        <v>267</v>
      </c>
      <c r="AV457" s="281" t="s">
        <v>45</v>
      </c>
      <c r="AW457" s="281"/>
      <c r="AX457" s="281"/>
      <c r="AY457" s="281"/>
      <c r="AZ457" s="281"/>
      <c r="BA457" s="281"/>
      <c r="BB457" s="274"/>
    </row>
    <row r="458" spans="1:54">
      <c r="B458" s="273"/>
      <c r="C458" s="274"/>
      <c r="D458" s="275"/>
      <c r="E458" s="277"/>
      <c r="F458" s="295"/>
      <c r="G458" s="295"/>
      <c r="H458" s="304"/>
      <c r="I458" s="275"/>
      <c r="J458" s="279"/>
      <c r="K458" s="279"/>
      <c r="L458" s="283"/>
      <c r="M458" s="283"/>
      <c r="N458" s="280"/>
      <c r="O458" s="280" t="s">
        <v>270</v>
      </c>
      <c r="P458" s="280" t="s">
        <v>1712</v>
      </c>
      <c r="Q458" s="280"/>
      <c r="R458" s="282"/>
      <c r="S458" s="281"/>
      <c r="T458" s="279"/>
      <c r="U458" s="281"/>
      <c r="V458" s="281"/>
      <c r="W458" s="281"/>
      <c r="X458" s="281" t="s">
        <v>168</v>
      </c>
      <c r="Y458" s="281"/>
      <c r="Z458" s="281"/>
      <c r="AA458" s="281"/>
      <c r="AB458" s="281"/>
      <c r="AC458" s="281"/>
      <c r="AD458" s="281"/>
      <c r="AE458" s="281"/>
      <c r="AF458" s="281"/>
      <c r="AG458" s="281"/>
      <c r="AH458" s="281"/>
      <c r="AI458" s="281"/>
      <c r="AJ458" s="281"/>
      <c r="AK458" s="281"/>
      <c r="AL458" s="281"/>
      <c r="AM458" s="281"/>
      <c r="AN458" s="281"/>
      <c r="AO458" s="281"/>
      <c r="AP458" s="281"/>
      <c r="AQ458" s="281"/>
      <c r="AR458" s="281"/>
      <c r="AS458" s="280"/>
      <c r="AT458" s="280"/>
      <c r="AU458" s="281"/>
      <c r="AV458" s="281"/>
      <c r="AW458" s="281"/>
      <c r="AX458" s="281"/>
      <c r="AY458" s="281"/>
      <c r="AZ458" s="281"/>
      <c r="BA458" s="281"/>
      <c r="BB458" s="274"/>
    </row>
    <row r="459" spans="1:54">
      <c r="B459" s="273" t="s">
        <v>1819</v>
      </c>
      <c r="C459" s="274" t="s">
        <v>2464</v>
      </c>
      <c r="D459" s="275" t="s">
        <v>328</v>
      </c>
      <c r="E459" s="277"/>
      <c r="F459" s="295" t="s">
        <v>1827</v>
      </c>
      <c r="G459" s="295">
        <v>58393</v>
      </c>
      <c r="H459" s="302">
        <v>41.340053217188775</v>
      </c>
      <c r="I459" s="275" t="str">
        <f t="shared" ref="I459:I463" si="86">IF(H459&gt;0,3*ROUND(H459,0)&amp;D459,"-")</f>
        <v>123XLPE/As-70</v>
      </c>
      <c r="J459" s="279" t="str">
        <f t="shared" ref="J459:J463" si="87">ROUND(H459,0)&amp;"ACSR-50/8"</f>
        <v>41ACSR-50/8</v>
      </c>
      <c r="K459" s="279"/>
      <c r="L459" s="283" t="s">
        <v>1407</v>
      </c>
      <c r="M459" s="283" t="s">
        <v>539</v>
      </c>
      <c r="N459" s="280" t="s">
        <v>2448</v>
      </c>
      <c r="O459" s="280" t="s">
        <v>262</v>
      </c>
      <c r="P459" s="280" t="s">
        <v>925</v>
      </c>
      <c r="Q459" s="280"/>
      <c r="R459" s="282"/>
      <c r="S459" s="281"/>
      <c r="T459" s="279"/>
      <c r="U459" s="281"/>
      <c r="V459" s="281" t="s">
        <v>263</v>
      </c>
      <c r="W459" s="281"/>
      <c r="X459" s="281" t="s">
        <v>168</v>
      </c>
      <c r="Y459" s="281"/>
      <c r="Z459" s="281" t="s">
        <v>264</v>
      </c>
      <c r="AA459" s="281" t="s">
        <v>265</v>
      </c>
      <c r="AB459" s="281" t="s">
        <v>266</v>
      </c>
      <c r="AC459" s="281"/>
      <c r="AD459" s="281"/>
      <c r="AE459" s="281"/>
      <c r="AF459" s="281"/>
      <c r="AG459" s="281"/>
      <c r="AH459" s="281"/>
      <c r="AI459" s="281"/>
      <c r="AJ459" s="281"/>
      <c r="AK459" s="281"/>
      <c r="AL459" s="281"/>
      <c r="AM459" s="281"/>
      <c r="AN459" s="281"/>
      <c r="AO459" s="281"/>
      <c r="AP459" s="281"/>
      <c r="AQ459" s="281"/>
      <c r="AR459" s="281"/>
      <c r="AS459" s="280"/>
      <c r="AT459" s="280"/>
      <c r="AU459" s="281" t="s">
        <v>267</v>
      </c>
      <c r="AV459" s="281" t="s">
        <v>45</v>
      </c>
      <c r="AW459" s="281"/>
      <c r="AX459" s="281"/>
      <c r="AY459" s="281"/>
      <c r="AZ459" s="281"/>
      <c r="BA459" s="281"/>
      <c r="BB459" s="274"/>
    </row>
    <row r="460" spans="1:54">
      <c r="B460" s="273" t="s">
        <v>1820</v>
      </c>
      <c r="C460" s="274" t="s">
        <v>2464</v>
      </c>
      <c r="D460" s="275" t="s">
        <v>328</v>
      </c>
      <c r="E460" s="277"/>
      <c r="F460" s="295" t="s">
        <v>1828</v>
      </c>
      <c r="G460" s="295">
        <v>58359</v>
      </c>
      <c r="H460" s="302">
        <v>40</v>
      </c>
      <c r="I460" s="275" t="str">
        <f t="shared" si="86"/>
        <v>120XLPE/As-70</v>
      </c>
      <c r="J460" s="279" t="str">
        <f t="shared" si="87"/>
        <v>40ACSR-50/8</v>
      </c>
      <c r="K460" s="279"/>
      <c r="L460" s="283" t="s">
        <v>1407</v>
      </c>
      <c r="M460" s="283" t="s">
        <v>539</v>
      </c>
      <c r="N460" s="280" t="s">
        <v>2448</v>
      </c>
      <c r="O460" s="280" t="s">
        <v>262</v>
      </c>
      <c r="P460" s="280" t="s">
        <v>925</v>
      </c>
      <c r="Q460" s="280"/>
      <c r="R460" s="282"/>
      <c r="S460" s="281"/>
      <c r="T460" s="279"/>
      <c r="U460" s="281"/>
      <c r="V460" s="281" t="s">
        <v>263</v>
      </c>
      <c r="W460" s="281"/>
      <c r="X460" s="281" t="s">
        <v>168</v>
      </c>
      <c r="Y460" s="281"/>
      <c r="Z460" s="281" t="s">
        <v>264</v>
      </c>
      <c r="AA460" s="281" t="s">
        <v>265</v>
      </c>
      <c r="AB460" s="281" t="s">
        <v>266</v>
      </c>
      <c r="AC460" s="281"/>
      <c r="AD460" s="281"/>
      <c r="AE460" s="281"/>
      <c r="AF460" s="281"/>
      <c r="AG460" s="281"/>
      <c r="AH460" s="281"/>
      <c r="AI460" s="281"/>
      <c r="AJ460" s="281"/>
      <c r="AK460" s="281"/>
      <c r="AL460" s="281"/>
      <c r="AM460" s="281"/>
      <c r="AN460" s="281"/>
      <c r="AO460" s="281"/>
      <c r="AP460" s="281"/>
      <c r="AQ460" s="281"/>
      <c r="AR460" s="281"/>
      <c r="AS460" s="280"/>
      <c r="AT460" s="280"/>
      <c r="AU460" s="281" t="s">
        <v>267</v>
      </c>
      <c r="AV460" s="281" t="s">
        <v>45</v>
      </c>
      <c r="AW460" s="281"/>
      <c r="AX460" s="281"/>
      <c r="AY460" s="281"/>
      <c r="AZ460" s="281"/>
      <c r="BA460" s="281"/>
      <c r="BB460" s="274"/>
    </row>
    <row r="461" spans="1:54">
      <c r="B461" s="273" t="s">
        <v>1821</v>
      </c>
      <c r="C461" s="274" t="s">
        <v>2464</v>
      </c>
      <c r="D461" s="275" t="s">
        <v>328</v>
      </c>
      <c r="E461" s="277"/>
      <c r="F461" s="295" t="s">
        <v>1829</v>
      </c>
      <c r="G461" s="295">
        <v>58325</v>
      </c>
      <c r="H461" s="302">
        <v>40</v>
      </c>
      <c r="I461" s="275" t="str">
        <f t="shared" si="86"/>
        <v>120XLPE/As-70</v>
      </c>
      <c r="J461" s="279" t="str">
        <f t="shared" si="87"/>
        <v>40ACSR-50/8</v>
      </c>
      <c r="K461" s="279"/>
      <c r="L461" s="283" t="s">
        <v>1407</v>
      </c>
      <c r="M461" s="283" t="s">
        <v>539</v>
      </c>
      <c r="N461" s="280" t="s">
        <v>2448</v>
      </c>
      <c r="O461" s="280" t="s">
        <v>262</v>
      </c>
      <c r="P461" s="280" t="s">
        <v>925</v>
      </c>
      <c r="Q461" s="280"/>
      <c r="R461" s="282"/>
      <c r="S461" s="281"/>
      <c r="T461" s="279"/>
      <c r="U461" s="281" t="s">
        <v>3</v>
      </c>
      <c r="V461" s="281" t="s">
        <v>263</v>
      </c>
      <c r="W461" s="281"/>
      <c r="X461" s="281" t="s">
        <v>168</v>
      </c>
      <c r="Y461" s="281"/>
      <c r="Z461" s="281" t="s">
        <v>264</v>
      </c>
      <c r="AA461" s="281" t="s">
        <v>265</v>
      </c>
      <c r="AB461" s="281" t="s">
        <v>266</v>
      </c>
      <c r="AC461" s="281"/>
      <c r="AD461" s="281"/>
      <c r="AE461" s="281"/>
      <c r="AF461" s="281"/>
      <c r="AG461" s="281"/>
      <c r="AH461" s="281"/>
      <c r="AI461" s="281"/>
      <c r="AJ461" s="281"/>
      <c r="AK461" s="281"/>
      <c r="AL461" s="281"/>
      <c r="AM461" s="281"/>
      <c r="AN461" s="281"/>
      <c r="AO461" s="281"/>
      <c r="AP461" s="281"/>
      <c r="AQ461" s="281"/>
      <c r="AR461" s="281"/>
      <c r="AS461" s="280"/>
      <c r="AT461" s="280"/>
      <c r="AU461" s="281" t="s">
        <v>267</v>
      </c>
      <c r="AV461" s="281" t="s">
        <v>45</v>
      </c>
      <c r="AW461" s="281"/>
      <c r="AX461" s="281"/>
      <c r="AY461" s="281"/>
      <c r="AZ461" s="281"/>
      <c r="BA461" s="281"/>
      <c r="BB461" s="274"/>
    </row>
    <row r="462" spans="1:54">
      <c r="B462" s="273" t="s">
        <v>1822</v>
      </c>
      <c r="C462" s="274" t="s">
        <v>2464</v>
      </c>
      <c r="D462" s="275" t="s">
        <v>328</v>
      </c>
      <c r="E462" s="277"/>
      <c r="F462" s="295" t="s">
        <v>1830</v>
      </c>
      <c r="G462" s="295">
        <v>58285</v>
      </c>
      <c r="H462" s="302">
        <v>46</v>
      </c>
      <c r="I462" s="275" t="str">
        <f t="shared" si="86"/>
        <v>138XLPE/As-70</v>
      </c>
      <c r="J462" s="279" t="str">
        <f t="shared" si="87"/>
        <v>46ACSR-50/8</v>
      </c>
      <c r="K462" s="279"/>
      <c r="L462" s="283" t="s">
        <v>1407</v>
      </c>
      <c r="M462" s="283" t="s">
        <v>539</v>
      </c>
      <c r="N462" s="280" t="s">
        <v>2448</v>
      </c>
      <c r="O462" s="280" t="s">
        <v>262</v>
      </c>
      <c r="P462" s="280" t="s">
        <v>925</v>
      </c>
      <c r="Q462" s="280"/>
      <c r="R462" s="282"/>
      <c r="S462" s="281"/>
      <c r="T462" s="279"/>
      <c r="U462" s="281"/>
      <c r="V462" s="281" t="s">
        <v>263</v>
      </c>
      <c r="W462" s="281"/>
      <c r="X462" s="281" t="s">
        <v>168</v>
      </c>
      <c r="Y462" s="281"/>
      <c r="Z462" s="281" t="s">
        <v>264</v>
      </c>
      <c r="AA462" s="281" t="s">
        <v>265</v>
      </c>
      <c r="AB462" s="281" t="s">
        <v>266</v>
      </c>
      <c r="AC462" s="281"/>
      <c r="AD462" s="281"/>
      <c r="AE462" s="281"/>
      <c r="AF462" s="281"/>
      <c r="AG462" s="281"/>
      <c r="AH462" s="281"/>
      <c r="AI462" s="281"/>
      <c r="AJ462" s="281"/>
      <c r="AK462" s="281"/>
      <c r="AL462" s="281"/>
      <c r="AM462" s="281"/>
      <c r="AN462" s="281"/>
      <c r="AO462" s="281"/>
      <c r="AP462" s="281"/>
      <c r="AQ462" s="281"/>
      <c r="AR462" s="281"/>
      <c r="AS462" s="280"/>
      <c r="AT462" s="280"/>
      <c r="AU462" s="281" t="s">
        <v>267</v>
      </c>
      <c r="AV462" s="281" t="s">
        <v>45</v>
      </c>
      <c r="AW462" s="281"/>
      <c r="AX462" s="281"/>
      <c r="AY462" s="281"/>
      <c r="AZ462" s="281"/>
      <c r="BA462" s="281"/>
      <c r="BB462" s="274"/>
    </row>
    <row r="463" spans="1:54">
      <c r="B463" s="273" t="s">
        <v>1825</v>
      </c>
      <c r="C463" s="274" t="s">
        <v>2465</v>
      </c>
      <c r="D463" s="275" t="s">
        <v>328</v>
      </c>
      <c r="E463" s="277"/>
      <c r="F463" s="295" t="s">
        <v>1831</v>
      </c>
      <c r="G463" s="295">
        <v>58246</v>
      </c>
      <c r="H463" s="302">
        <v>45</v>
      </c>
      <c r="I463" s="275" t="str">
        <f t="shared" si="86"/>
        <v>135XLPE/As-70</v>
      </c>
      <c r="J463" s="279" t="str">
        <f t="shared" si="87"/>
        <v>45ACSR-50/8</v>
      </c>
      <c r="K463" s="279"/>
      <c r="L463" s="283" t="s">
        <v>1861</v>
      </c>
      <c r="M463" s="283" t="s">
        <v>121</v>
      </c>
      <c r="N463" s="280" t="s">
        <v>117</v>
      </c>
      <c r="O463" s="280" t="s">
        <v>268</v>
      </c>
      <c r="P463" s="280" t="s">
        <v>924</v>
      </c>
      <c r="Q463" s="280"/>
      <c r="R463" s="282"/>
      <c r="S463" s="281"/>
      <c r="T463" s="279"/>
      <c r="U463" s="281" t="s">
        <v>3</v>
      </c>
      <c r="V463" s="281" t="s">
        <v>263</v>
      </c>
      <c r="W463" s="281"/>
      <c r="X463" s="281" t="s">
        <v>168</v>
      </c>
      <c r="Y463" s="281" t="s">
        <v>166</v>
      </c>
      <c r="Z463" s="281"/>
      <c r="AA463" s="281" t="s">
        <v>257</v>
      </c>
      <c r="AB463" s="281" t="s">
        <v>269</v>
      </c>
      <c r="AC463" s="281"/>
      <c r="AD463" s="281"/>
      <c r="AE463" s="281"/>
      <c r="AF463" s="281"/>
      <c r="AG463" s="281"/>
      <c r="AH463" s="281"/>
      <c r="AI463" s="281"/>
      <c r="AJ463" s="281"/>
      <c r="AK463" s="281"/>
      <c r="AL463" s="281"/>
      <c r="AM463" s="281"/>
      <c r="AN463" s="281"/>
      <c r="AO463" s="281"/>
      <c r="AP463" s="281"/>
      <c r="AQ463" s="281"/>
      <c r="AR463" s="281"/>
      <c r="AS463" s="280"/>
      <c r="AT463" s="280"/>
      <c r="AU463" s="281" t="s">
        <v>267</v>
      </c>
      <c r="AV463" s="281" t="s">
        <v>45</v>
      </c>
      <c r="AW463" s="281"/>
      <c r="AX463" s="281"/>
      <c r="AY463" s="281"/>
      <c r="AZ463" s="281"/>
      <c r="BA463" s="281"/>
      <c r="BB463" s="274"/>
    </row>
    <row r="464" spans="1:54">
      <c r="B464" s="273"/>
      <c r="C464" s="274"/>
      <c r="D464" s="275"/>
      <c r="E464" s="277"/>
      <c r="F464" s="295"/>
      <c r="G464" s="295"/>
      <c r="H464" s="304"/>
      <c r="I464" s="275"/>
      <c r="J464" s="279"/>
      <c r="K464" s="279"/>
      <c r="L464" s="283"/>
      <c r="M464" s="283"/>
      <c r="N464" s="280"/>
      <c r="O464" s="280" t="s">
        <v>270</v>
      </c>
      <c r="P464" s="280" t="s">
        <v>1712</v>
      </c>
      <c r="Q464" s="280"/>
      <c r="R464" s="282"/>
      <c r="S464" s="281"/>
      <c r="T464" s="279"/>
      <c r="U464" s="281"/>
      <c r="V464" s="281"/>
      <c r="W464" s="281"/>
      <c r="X464" s="281" t="s">
        <v>168</v>
      </c>
      <c r="Y464" s="281"/>
      <c r="Z464" s="281"/>
      <c r="AA464" s="281"/>
      <c r="AB464" s="281"/>
      <c r="AC464" s="281"/>
      <c r="AD464" s="281"/>
      <c r="AE464" s="281"/>
      <c r="AF464" s="281"/>
      <c r="AG464" s="281"/>
      <c r="AH464" s="281"/>
      <c r="AI464" s="281"/>
      <c r="AJ464" s="281"/>
      <c r="AK464" s="281"/>
      <c r="AL464" s="281"/>
      <c r="AM464" s="281"/>
      <c r="AN464" s="281"/>
      <c r="AO464" s="281"/>
      <c r="AP464" s="281"/>
      <c r="AQ464" s="281"/>
      <c r="AR464" s="281"/>
      <c r="AS464" s="280"/>
      <c r="AT464" s="280"/>
      <c r="AU464" s="281"/>
      <c r="AV464" s="281"/>
      <c r="AW464" s="281"/>
      <c r="AX464" s="281"/>
      <c r="AY464" s="281"/>
      <c r="AZ464" s="281"/>
      <c r="BA464" s="281"/>
      <c r="BB464" s="274"/>
    </row>
    <row r="465" spans="1:54">
      <c r="B465" s="273" t="s">
        <v>1823</v>
      </c>
      <c r="C465" s="274" t="s">
        <v>2464</v>
      </c>
      <c r="D465" s="275" t="s">
        <v>328</v>
      </c>
      <c r="E465" s="277"/>
      <c r="F465" s="295" t="s">
        <v>1832</v>
      </c>
      <c r="G465" s="295">
        <v>58207</v>
      </c>
      <c r="H465" s="302">
        <v>50</v>
      </c>
      <c r="I465" s="275" t="str">
        <f t="shared" ref="I465:I470" si="88">IF(H465&gt;0,3*ROUND(H465,0)&amp;D465,"-")</f>
        <v>150XLPE/As-70</v>
      </c>
      <c r="J465" s="279" t="str">
        <f t="shared" ref="J465:J466" si="89">ROUND(H465,0)&amp;"ACSR-50/8"</f>
        <v>50ACSR-50/8</v>
      </c>
      <c r="K465" s="279"/>
      <c r="L465" s="283" t="s">
        <v>1407</v>
      </c>
      <c r="M465" s="283" t="s">
        <v>539</v>
      </c>
      <c r="N465" s="280" t="s">
        <v>2448</v>
      </c>
      <c r="O465" s="280" t="s">
        <v>262</v>
      </c>
      <c r="P465" s="280" t="s">
        <v>925</v>
      </c>
      <c r="Q465" s="280"/>
      <c r="R465" s="282"/>
      <c r="S465" s="281"/>
      <c r="T465" s="279"/>
      <c r="U465" s="281"/>
      <c r="V465" s="281" t="s">
        <v>263</v>
      </c>
      <c r="W465" s="281"/>
      <c r="X465" s="281" t="s">
        <v>168</v>
      </c>
      <c r="Y465" s="281"/>
      <c r="Z465" s="281" t="s">
        <v>264</v>
      </c>
      <c r="AA465" s="281" t="s">
        <v>265</v>
      </c>
      <c r="AB465" s="281" t="s">
        <v>266</v>
      </c>
      <c r="AC465" s="281"/>
      <c r="AD465" s="281"/>
      <c r="AE465" s="281"/>
      <c r="AF465" s="281"/>
      <c r="AG465" s="281"/>
      <c r="AH465" s="281"/>
      <c r="AI465" s="281"/>
      <c r="AJ465" s="281"/>
      <c r="AK465" s="281"/>
      <c r="AL465" s="281"/>
      <c r="AM465" s="281"/>
      <c r="AN465" s="281"/>
      <c r="AO465" s="281"/>
      <c r="AP465" s="281"/>
      <c r="AQ465" s="281"/>
      <c r="AR465" s="281"/>
      <c r="AS465" s="280"/>
      <c r="AT465" s="280"/>
      <c r="AU465" s="281" t="s">
        <v>267</v>
      </c>
      <c r="AV465" s="281" t="s">
        <v>45</v>
      </c>
      <c r="AW465" s="281"/>
      <c r="AX465" s="281"/>
      <c r="AY465" s="281"/>
      <c r="AZ465" s="281"/>
      <c r="BA465" s="281"/>
      <c r="BB465" s="274"/>
    </row>
    <row r="466" spans="1:54">
      <c r="B466" s="273" t="s">
        <v>1519</v>
      </c>
      <c r="C466" s="274" t="s">
        <v>1623</v>
      </c>
      <c r="D466" s="275" t="s">
        <v>328</v>
      </c>
      <c r="E466" s="277"/>
      <c r="F466" s="295" t="s">
        <v>1833</v>
      </c>
      <c r="G466" s="295">
        <v>58168</v>
      </c>
      <c r="H466" s="302">
        <v>50</v>
      </c>
      <c r="I466" s="275" t="str">
        <f t="shared" si="88"/>
        <v>150XLPE/As-70</v>
      </c>
      <c r="J466" s="279" t="str">
        <f t="shared" si="89"/>
        <v>50ACSR-50/8</v>
      </c>
      <c r="K466" s="279"/>
      <c r="L466" s="283" t="s">
        <v>1407</v>
      </c>
      <c r="M466" s="283" t="s">
        <v>539</v>
      </c>
      <c r="N466" s="280" t="s">
        <v>2448</v>
      </c>
      <c r="O466" s="280" t="s">
        <v>262</v>
      </c>
      <c r="P466" s="280" t="s">
        <v>925</v>
      </c>
      <c r="Q466" s="280"/>
      <c r="R466" s="282"/>
      <c r="S466" s="281"/>
      <c r="T466" s="279"/>
      <c r="U466" s="281" t="s">
        <v>3</v>
      </c>
      <c r="V466" s="281" t="s">
        <v>263</v>
      </c>
      <c r="W466" s="281"/>
      <c r="X466" s="281" t="s">
        <v>168</v>
      </c>
      <c r="Y466" s="281" t="s">
        <v>166</v>
      </c>
      <c r="Z466" s="281"/>
      <c r="AA466" s="281" t="s">
        <v>265</v>
      </c>
      <c r="AB466" s="281" t="s">
        <v>258</v>
      </c>
      <c r="AC466" s="281"/>
      <c r="AD466" s="281"/>
      <c r="AE466" s="281"/>
      <c r="AF466" s="281"/>
      <c r="AG466" s="281"/>
      <c r="AH466" s="281"/>
      <c r="AI466" s="281"/>
      <c r="AJ466" s="281"/>
      <c r="AK466" s="281"/>
      <c r="AL466" s="281"/>
      <c r="AM466" s="281"/>
      <c r="AN466" s="281"/>
      <c r="AO466" s="281"/>
      <c r="AP466" s="281"/>
      <c r="AQ466" s="281"/>
      <c r="AR466" s="281"/>
      <c r="AS466" s="280"/>
      <c r="AT466" s="280"/>
      <c r="AU466" s="281" t="s">
        <v>267</v>
      </c>
      <c r="AV466" s="281" t="s">
        <v>45</v>
      </c>
      <c r="AW466" s="281"/>
      <c r="AX466" s="281"/>
      <c r="AY466" s="281"/>
      <c r="AZ466" s="281"/>
      <c r="BA466" s="281"/>
      <c r="BB466" s="274"/>
    </row>
    <row r="467" spans="1:54">
      <c r="B467" s="273" t="s">
        <v>1520</v>
      </c>
      <c r="C467" s="274" t="s">
        <v>1623</v>
      </c>
      <c r="D467" s="275" t="s">
        <v>328</v>
      </c>
      <c r="E467" s="277"/>
      <c r="F467" s="295" t="s">
        <v>1834</v>
      </c>
      <c r="G467" s="295">
        <v>58135</v>
      </c>
      <c r="H467" s="302">
        <v>43</v>
      </c>
      <c r="I467" s="275" t="str">
        <f t="shared" si="88"/>
        <v>129XLPE/As-70</v>
      </c>
      <c r="J467" s="279"/>
      <c r="K467" s="279"/>
      <c r="L467" s="283" t="s">
        <v>1407</v>
      </c>
      <c r="M467" s="283" t="s">
        <v>539</v>
      </c>
      <c r="N467" s="280" t="s">
        <v>2448</v>
      </c>
      <c r="O467" s="280" t="s">
        <v>262</v>
      </c>
      <c r="P467" s="280" t="s">
        <v>925</v>
      </c>
      <c r="Q467" s="280"/>
      <c r="R467" s="282"/>
      <c r="S467" s="281"/>
      <c r="T467" s="279"/>
      <c r="U467" s="281"/>
      <c r="V467" s="281"/>
      <c r="W467" s="281"/>
      <c r="X467" s="281"/>
      <c r="Y467" s="281"/>
      <c r="Z467" s="281"/>
      <c r="AA467" s="281"/>
      <c r="AB467" s="281"/>
      <c r="AC467" s="281"/>
      <c r="AD467" s="281"/>
      <c r="AE467" s="281"/>
      <c r="AF467" s="281"/>
      <c r="AG467" s="281"/>
      <c r="AH467" s="281"/>
      <c r="AI467" s="281"/>
      <c r="AJ467" s="281"/>
      <c r="AK467" s="281"/>
      <c r="AL467" s="281"/>
      <c r="AM467" s="281"/>
      <c r="AN467" s="281"/>
      <c r="AO467" s="281"/>
      <c r="AP467" s="281"/>
      <c r="AQ467" s="281"/>
      <c r="AR467" s="281"/>
      <c r="AS467" s="280"/>
      <c r="AT467" s="280"/>
      <c r="AU467" s="281" t="s">
        <v>267</v>
      </c>
      <c r="AV467" s="281" t="s">
        <v>45</v>
      </c>
      <c r="AW467" s="281"/>
      <c r="AX467" s="281"/>
      <c r="AY467" s="281"/>
      <c r="AZ467" s="281"/>
      <c r="BA467" s="281"/>
      <c r="BB467" s="274"/>
    </row>
    <row r="468" spans="1:54">
      <c r="B468" s="273" t="s">
        <v>1521</v>
      </c>
      <c r="C468" s="274" t="s">
        <v>1623</v>
      </c>
      <c r="D468" s="275" t="s">
        <v>328</v>
      </c>
      <c r="E468" s="277"/>
      <c r="F468" s="295" t="s">
        <v>1835</v>
      </c>
      <c r="G468" s="295">
        <v>58102</v>
      </c>
      <c r="H468" s="302">
        <v>42</v>
      </c>
      <c r="I468" s="275" t="str">
        <f t="shared" si="88"/>
        <v>126XLPE/As-70</v>
      </c>
      <c r="J468" s="279"/>
      <c r="K468" s="279"/>
      <c r="L468" s="283" t="s">
        <v>1407</v>
      </c>
      <c r="M468" s="283" t="s">
        <v>539</v>
      </c>
      <c r="N468" s="280" t="s">
        <v>2448</v>
      </c>
      <c r="O468" s="280" t="s">
        <v>262</v>
      </c>
      <c r="P468" s="280" t="s">
        <v>925</v>
      </c>
      <c r="Q468" s="280"/>
      <c r="R468" s="282"/>
      <c r="S468" s="281"/>
      <c r="T468" s="279"/>
      <c r="U468" s="281" t="s">
        <v>3</v>
      </c>
      <c r="V468" s="281" t="s">
        <v>263</v>
      </c>
      <c r="W468" s="281"/>
      <c r="X468" s="281"/>
      <c r="Y468" s="281"/>
      <c r="Z468" s="281"/>
      <c r="AA468" s="281"/>
      <c r="AB468" s="281"/>
      <c r="AC468" s="281"/>
      <c r="AD468" s="281"/>
      <c r="AE468" s="281"/>
      <c r="AF468" s="281"/>
      <c r="AG468" s="281"/>
      <c r="AH468" s="281"/>
      <c r="AI468" s="281"/>
      <c r="AJ468" s="281"/>
      <c r="AK468" s="281"/>
      <c r="AL468" s="281"/>
      <c r="AM468" s="281"/>
      <c r="AN468" s="281"/>
      <c r="AO468" s="281"/>
      <c r="AP468" s="281"/>
      <c r="AQ468" s="281"/>
      <c r="AR468" s="281"/>
      <c r="AS468" s="280"/>
      <c r="AT468" s="280"/>
      <c r="AU468" s="281" t="s">
        <v>267</v>
      </c>
      <c r="AV468" s="281" t="s">
        <v>45</v>
      </c>
      <c r="AW468" s="281"/>
      <c r="AX468" s="281"/>
      <c r="AY468" s="281"/>
      <c r="AZ468" s="281"/>
      <c r="BA468" s="281"/>
      <c r="BB468" s="274"/>
    </row>
    <row r="469" spans="1:54">
      <c r="B469" s="273" t="s">
        <v>1522</v>
      </c>
      <c r="C469" s="274" t="s">
        <v>1623</v>
      </c>
      <c r="D469" s="275" t="s">
        <v>328</v>
      </c>
      <c r="E469" s="277"/>
      <c r="F469" s="295" t="s">
        <v>1836</v>
      </c>
      <c r="G469" s="295">
        <v>58063</v>
      </c>
      <c r="H469" s="302">
        <v>50</v>
      </c>
      <c r="I469" s="275" t="str">
        <f t="shared" si="88"/>
        <v>150XLPE/As-70</v>
      </c>
      <c r="J469" s="279"/>
      <c r="K469" s="279"/>
      <c r="L469" s="283" t="s">
        <v>1407</v>
      </c>
      <c r="M469" s="283" t="s">
        <v>539</v>
      </c>
      <c r="N469" s="280" t="s">
        <v>2448</v>
      </c>
      <c r="O469" s="280" t="s">
        <v>262</v>
      </c>
      <c r="P469" s="280" t="s">
        <v>925</v>
      </c>
      <c r="Q469" s="280"/>
      <c r="R469" s="282"/>
      <c r="S469" s="281"/>
      <c r="T469" s="279"/>
      <c r="U469" s="281"/>
      <c r="V469" s="281"/>
      <c r="W469" s="281"/>
      <c r="X469" s="281"/>
      <c r="Y469" s="281"/>
      <c r="Z469" s="281"/>
      <c r="AA469" s="281"/>
      <c r="AB469" s="281"/>
      <c r="AC469" s="281"/>
      <c r="AD469" s="281"/>
      <c r="AE469" s="281"/>
      <c r="AF469" s="281"/>
      <c r="AG469" s="281"/>
      <c r="AH469" s="281"/>
      <c r="AI469" s="281"/>
      <c r="AJ469" s="281"/>
      <c r="AK469" s="281"/>
      <c r="AL469" s="281"/>
      <c r="AM469" s="281"/>
      <c r="AN469" s="281"/>
      <c r="AO469" s="281"/>
      <c r="AP469" s="281"/>
      <c r="AQ469" s="281"/>
      <c r="AR469" s="281"/>
      <c r="AS469" s="280"/>
      <c r="AT469" s="280"/>
      <c r="AU469" s="281" t="s">
        <v>267</v>
      </c>
      <c r="AV469" s="281" t="s">
        <v>45</v>
      </c>
      <c r="AW469" s="281"/>
      <c r="AX469" s="281"/>
      <c r="AY469" s="281"/>
      <c r="AZ469" s="281"/>
      <c r="BA469" s="281"/>
      <c r="BB469" s="274"/>
    </row>
    <row r="470" spans="1:54">
      <c r="B470" s="273" t="s">
        <v>1518</v>
      </c>
      <c r="C470" s="274" t="s">
        <v>1524</v>
      </c>
      <c r="D470" s="275" t="s">
        <v>328</v>
      </c>
      <c r="E470" s="277"/>
      <c r="F470" s="295" t="s">
        <v>1837</v>
      </c>
      <c r="G470" s="295">
        <v>58024</v>
      </c>
      <c r="H470" s="302">
        <v>50</v>
      </c>
      <c r="I470" s="275" t="str">
        <f t="shared" si="88"/>
        <v>150XLPE/As-70</v>
      </c>
      <c r="J470" s="279"/>
      <c r="K470" s="279"/>
      <c r="L470" s="283" t="s">
        <v>1861</v>
      </c>
      <c r="M470" s="283" t="s">
        <v>121</v>
      </c>
      <c r="N470" s="280" t="s">
        <v>117</v>
      </c>
      <c r="O470" s="280" t="s">
        <v>268</v>
      </c>
      <c r="P470" s="280" t="s">
        <v>924</v>
      </c>
      <c r="Q470" s="280"/>
      <c r="R470" s="282"/>
      <c r="S470" s="281"/>
      <c r="T470" s="279"/>
      <c r="U470" s="281" t="s">
        <v>3</v>
      </c>
      <c r="V470" s="281" t="s">
        <v>263</v>
      </c>
      <c r="W470" s="281"/>
      <c r="X470" s="281"/>
      <c r="Y470" s="281"/>
      <c r="Z470" s="281"/>
      <c r="AA470" s="281"/>
      <c r="AB470" s="281"/>
      <c r="AC470" s="281"/>
      <c r="AD470" s="281"/>
      <c r="AE470" s="281"/>
      <c r="AF470" s="281"/>
      <c r="AG470" s="281"/>
      <c r="AH470" s="281"/>
      <c r="AI470" s="281"/>
      <c r="AJ470" s="281"/>
      <c r="AK470" s="281"/>
      <c r="AL470" s="281"/>
      <c r="AM470" s="281"/>
      <c r="AN470" s="281"/>
      <c r="AO470" s="281"/>
      <c r="AP470" s="281"/>
      <c r="AQ470" s="281"/>
      <c r="AR470" s="281"/>
      <c r="AS470" s="280"/>
      <c r="AT470" s="280"/>
      <c r="AU470" s="281" t="s">
        <v>267</v>
      </c>
      <c r="AV470" s="281" t="s">
        <v>45</v>
      </c>
      <c r="AW470" s="281"/>
      <c r="AX470" s="281"/>
      <c r="AY470" s="281"/>
      <c r="AZ470" s="281"/>
      <c r="BA470" s="281"/>
      <c r="BB470" s="274"/>
    </row>
    <row r="471" spans="1:54">
      <c r="B471" s="273"/>
      <c r="C471" s="274"/>
      <c r="D471" s="275"/>
      <c r="E471" s="277"/>
      <c r="F471" s="295"/>
      <c r="G471" s="295"/>
      <c r="H471" s="302"/>
      <c r="I471" s="275"/>
      <c r="J471" s="279"/>
      <c r="K471" s="279"/>
      <c r="L471" s="283"/>
      <c r="M471" s="283"/>
      <c r="N471" s="280"/>
      <c r="O471" s="280" t="s">
        <v>270</v>
      </c>
      <c r="P471" s="280" t="s">
        <v>1712</v>
      </c>
      <c r="Q471" s="280"/>
      <c r="R471" s="282"/>
      <c r="S471" s="281"/>
      <c r="T471" s="279"/>
      <c r="U471" s="281"/>
      <c r="V471" s="281"/>
      <c r="W471" s="281"/>
      <c r="X471" s="281"/>
      <c r="Y471" s="281"/>
      <c r="Z471" s="281"/>
      <c r="AA471" s="281"/>
      <c r="AB471" s="281"/>
      <c r="AC471" s="281"/>
      <c r="AD471" s="281"/>
      <c r="AE471" s="281"/>
      <c r="AF471" s="281"/>
      <c r="AG471" s="281"/>
      <c r="AH471" s="281"/>
      <c r="AI471" s="281"/>
      <c r="AJ471" s="281"/>
      <c r="AK471" s="281"/>
      <c r="AL471" s="281"/>
      <c r="AM471" s="281"/>
      <c r="AN471" s="281"/>
      <c r="AO471" s="281"/>
      <c r="AP471" s="281"/>
      <c r="AQ471" s="281"/>
      <c r="AR471" s="281"/>
      <c r="AS471" s="280"/>
      <c r="AT471" s="280"/>
      <c r="AU471" s="281"/>
      <c r="AV471" s="281"/>
      <c r="AW471" s="281"/>
      <c r="AX471" s="281"/>
      <c r="AY471" s="281"/>
      <c r="AZ471" s="281"/>
      <c r="BA471" s="281"/>
      <c r="BB471" s="274"/>
    </row>
    <row r="472" spans="1:54">
      <c r="B472" s="273" t="s">
        <v>1523</v>
      </c>
      <c r="C472" s="274" t="s">
        <v>1623</v>
      </c>
      <c r="D472" s="275" t="s">
        <v>328</v>
      </c>
      <c r="E472" s="277"/>
      <c r="F472" s="295" t="s">
        <v>1838</v>
      </c>
      <c r="G472" s="295">
        <v>57982</v>
      </c>
      <c r="H472" s="302">
        <v>43</v>
      </c>
      <c r="I472" s="275" t="str">
        <f t="shared" ref="I472:I473" si="90">IF(H472&gt;0,3*ROUND(H472,0)&amp;D472,"-")</f>
        <v>129XLPE/As-70</v>
      </c>
      <c r="J472" s="279"/>
      <c r="K472" s="279"/>
      <c r="L472" s="283" t="s">
        <v>1407</v>
      </c>
      <c r="M472" s="283" t="s">
        <v>539</v>
      </c>
      <c r="N472" s="280" t="s">
        <v>2448</v>
      </c>
      <c r="O472" s="280" t="s">
        <v>262</v>
      </c>
      <c r="P472" s="280" t="s">
        <v>925</v>
      </c>
      <c r="Q472" s="280"/>
      <c r="R472" s="282"/>
      <c r="S472" s="281"/>
      <c r="T472" s="279"/>
      <c r="U472" s="281"/>
      <c r="V472" s="281"/>
      <c r="W472" s="281"/>
      <c r="X472" s="281"/>
      <c r="Y472" s="281"/>
      <c r="Z472" s="281"/>
      <c r="AA472" s="281"/>
      <c r="AB472" s="281"/>
      <c r="AC472" s="281"/>
      <c r="AD472" s="281"/>
      <c r="AE472" s="281"/>
      <c r="AF472" s="281"/>
      <c r="AG472" s="281"/>
      <c r="AH472" s="281"/>
      <c r="AI472" s="281"/>
      <c r="AJ472" s="281"/>
      <c r="AK472" s="281"/>
      <c r="AL472" s="281"/>
      <c r="AM472" s="281"/>
      <c r="AN472" s="281"/>
      <c r="AO472" s="281"/>
      <c r="AP472" s="281"/>
      <c r="AQ472" s="281"/>
      <c r="AR472" s="281"/>
      <c r="AS472" s="280"/>
      <c r="AT472" s="280"/>
      <c r="AU472" s="281" t="s">
        <v>267</v>
      </c>
      <c r="AV472" s="281" t="s">
        <v>45</v>
      </c>
      <c r="AW472" s="281"/>
      <c r="AX472" s="281"/>
      <c r="AY472" s="281"/>
      <c r="AZ472" s="281"/>
      <c r="BA472" s="281"/>
      <c r="BB472" s="274"/>
    </row>
    <row r="473" spans="1:54">
      <c r="B473" s="273" t="s">
        <v>1517</v>
      </c>
      <c r="C473" s="274" t="s">
        <v>1524</v>
      </c>
      <c r="D473" s="275" t="s">
        <v>328</v>
      </c>
      <c r="E473" s="277"/>
      <c r="F473" s="295" t="s">
        <v>1839</v>
      </c>
      <c r="G473" s="295">
        <v>57940</v>
      </c>
      <c r="H473" s="302">
        <v>43</v>
      </c>
      <c r="I473" s="275" t="str">
        <f t="shared" si="90"/>
        <v>129XLPE/As-70</v>
      </c>
      <c r="J473" s="279"/>
      <c r="K473" s="279"/>
      <c r="L473" s="283" t="s">
        <v>1861</v>
      </c>
      <c r="M473" s="283" t="s">
        <v>121</v>
      </c>
      <c r="N473" s="280" t="s">
        <v>117</v>
      </c>
      <c r="O473" s="280" t="s">
        <v>268</v>
      </c>
      <c r="P473" s="280" t="s">
        <v>924</v>
      </c>
      <c r="Q473" s="280"/>
      <c r="R473" s="282"/>
      <c r="S473" s="281"/>
      <c r="T473" s="279"/>
      <c r="U473" s="281" t="s">
        <v>3</v>
      </c>
      <c r="V473" s="281" t="s">
        <v>263</v>
      </c>
      <c r="W473" s="281"/>
      <c r="X473" s="281"/>
      <c r="Y473" s="281"/>
      <c r="Z473" s="281"/>
      <c r="AA473" s="281"/>
      <c r="AB473" s="281"/>
      <c r="AC473" s="281"/>
      <c r="AD473" s="281"/>
      <c r="AE473" s="281"/>
      <c r="AF473" s="281"/>
      <c r="AG473" s="281"/>
      <c r="AH473" s="281"/>
      <c r="AI473" s="281"/>
      <c r="AJ473" s="281"/>
      <c r="AK473" s="281"/>
      <c r="AL473" s="281"/>
      <c r="AM473" s="281"/>
      <c r="AN473" s="281"/>
      <c r="AO473" s="281"/>
      <c r="AP473" s="281"/>
      <c r="AQ473" s="281"/>
      <c r="AR473" s="281"/>
      <c r="AS473" s="280"/>
      <c r="AT473" s="280"/>
      <c r="AU473" s="281" t="s">
        <v>267</v>
      </c>
      <c r="AV473" s="281" t="s">
        <v>45</v>
      </c>
      <c r="AW473" s="281"/>
      <c r="AX473" s="281"/>
      <c r="AY473" s="281"/>
      <c r="AZ473" s="281"/>
      <c r="BA473" s="281"/>
      <c r="BB473" s="274"/>
    </row>
    <row r="474" spans="1:54">
      <c r="B474" s="273"/>
      <c r="C474" s="274"/>
      <c r="D474" s="275"/>
      <c r="E474" s="277"/>
      <c r="F474" s="295"/>
      <c r="G474" s="295"/>
      <c r="H474" s="302"/>
      <c r="I474" s="275"/>
      <c r="J474" s="279"/>
      <c r="K474" s="279"/>
      <c r="L474" s="283"/>
      <c r="M474" s="283"/>
      <c r="N474" s="280"/>
      <c r="O474" s="280" t="s">
        <v>270</v>
      </c>
      <c r="P474" s="280" t="s">
        <v>1712</v>
      </c>
      <c r="Q474" s="280"/>
      <c r="R474" s="282"/>
      <c r="S474" s="281"/>
      <c r="T474" s="279"/>
      <c r="U474" s="281"/>
      <c r="V474" s="281"/>
      <c r="W474" s="281"/>
      <c r="X474" s="281"/>
      <c r="Y474" s="281"/>
      <c r="Z474" s="281"/>
      <c r="AA474" s="281"/>
      <c r="AB474" s="281"/>
      <c r="AC474" s="281"/>
      <c r="AD474" s="281"/>
      <c r="AE474" s="281"/>
      <c r="AF474" s="281"/>
      <c r="AG474" s="281"/>
      <c r="AH474" s="281"/>
      <c r="AI474" s="281"/>
      <c r="AJ474" s="281"/>
      <c r="AK474" s="281"/>
      <c r="AL474" s="281"/>
      <c r="AM474" s="281"/>
      <c r="AN474" s="281"/>
      <c r="AO474" s="281"/>
      <c r="AP474" s="281"/>
      <c r="AQ474" s="281"/>
      <c r="AR474" s="281"/>
      <c r="AS474" s="280"/>
      <c r="AT474" s="280"/>
      <c r="AU474" s="281"/>
      <c r="AV474" s="281"/>
      <c r="AW474" s="281"/>
      <c r="AX474" s="281"/>
      <c r="AY474" s="281"/>
      <c r="AZ474" s="281"/>
      <c r="BA474" s="281"/>
      <c r="BB474" s="274"/>
    </row>
    <row r="475" spans="1:54">
      <c r="B475" s="273" t="s">
        <v>1516</v>
      </c>
      <c r="C475" s="274" t="s">
        <v>1623</v>
      </c>
      <c r="D475" s="275" t="s">
        <v>328</v>
      </c>
      <c r="E475" s="277"/>
      <c r="F475" s="295" t="s">
        <v>1840</v>
      </c>
      <c r="G475" s="295">
        <v>57889</v>
      </c>
      <c r="H475" s="302">
        <v>56</v>
      </c>
      <c r="I475" s="275" t="str">
        <f t="shared" ref="I475:I477" si="91">IF(H475&gt;0,3*ROUND(H475,0)&amp;D475,"-")</f>
        <v>168XLPE/As-70</v>
      </c>
      <c r="J475" s="279"/>
      <c r="K475" s="279"/>
      <c r="L475" s="283" t="s">
        <v>1407</v>
      </c>
      <c r="M475" s="283" t="s">
        <v>539</v>
      </c>
      <c r="N475" s="280" t="s">
        <v>2448</v>
      </c>
      <c r="O475" s="280" t="s">
        <v>262</v>
      </c>
      <c r="P475" s="280" t="s">
        <v>925</v>
      </c>
      <c r="Q475" s="280"/>
      <c r="R475" s="282"/>
      <c r="S475" s="281"/>
      <c r="T475" s="279"/>
      <c r="U475" s="281" t="s">
        <v>3</v>
      </c>
      <c r="V475" s="281" t="s">
        <v>263</v>
      </c>
      <c r="W475" s="281"/>
      <c r="X475" s="281"/>
      <c r="Y475" s="281"/>
      <c r="Z475" s="281"/>
      <c r="AA475" s="281"/>
      <c r="AB475" s="281"/>
      <c r="AC475" s="281"/>
      <c r="AD475" s="281"/>
      <c r="AE475" s="281"/>
      <c r="AF475" s="281"/>
      <c r="AG475" s="281"/>
      <c r="AH475" s="281"/>
      <c r="AI475" s="281"/>
      <c r="AJ475" s="281"/>
      <c r="AK475" s="281"/>
      <c r="AL475" s="281"/>
      <c r="AM475" s="281"/>
      <c r="AN475" s="281"/>
      <c r="AO475" s="281"/>
      <c r="AP475" s="281"/>
      <c r="AQ475" s="281"/>
      <c r="AR475" s="281"/>
      <c r="AS475" s="280"/>
      <c r="AT475" s="280"/>
      <c r="AU475" s="281" t="s">
        <v>267</v>
      </c>
      <c r="AV475" s="281" t="s">
        <v>45</v>
      </c>
      <c r="AW475" s="281"/>
      <c r="AX475" s="281"/>
      <c r="AY475" s="281"/>
      <c r="AZ475" s="281"/>
      <c r="BA475" s="281"/>
      <c r="BB475" s="274"/>
    </row>
    <row r="476" spans="1:54">
      <c r="B476" s="273" t="s">
        <v>1515</v>
      </c>
      <c r="C476" s="274" t="s">
        <v>1623</v>
      </c>
      <c r="D476" s="275" t="s">
        <v>328</v>
      </c>
      <c r="E476" s="277"/>
      <c r="F476" s="295" t="s">
        <v>1841</v>
      </c>
      <c r="G476" s="295">
        <v>57842</v>
      </c>
      <c r="H476" s="302">
        <v>51</v>
      </c>
      <c r="I476" s="275" t="str">
        <f t="shared" si="91"/>
        <v>153XLPE/As-70</v>
      </c>
      <c r="J476" s="279"/>
      <c r="K476" s="279"/>
      <c r="L476" s="283" t="s">
        <v>1407</v>
      </c>
      <c r="M476" s="283" t="s">
        <v>539</v>
      </c>
      <c r="N476" s="280" t="s">
        <v>2448</v>
      </c>
      <c r="O476" s="280" t="s">
        <v>262</v>
      </c>
      <c r="P476" s="280" t="s">
        <v>925</v>
      </c>
      <c r="Q476" s="280"/>
      <c r="R476" s="282"/>
      <c r="S476" s="281"/>
      <c r="T476" s="279"/>
      <c r="U476" s="281"/>
      <c r="V476" s="281"/>
      <c r="W476" s="281"/>
      <c r="X476" s="281"/>
      <c r="Y476" s="281"/>
      <c r="Z476" s="281"/>
      <c r="AA476" s="281"/>
      <c r="AB476" s="281"/>
      <c r="AC476" s="281"/>
      <c r="AD476" s="281"/>
      <c r="AE476" s="281"/>
      <c r="AF476" s="281"/>
      <c r="AG476" s="281"/>
      <c r="AH476" s="281"/>
      <c r="AI476" s="281"/>
      <c r="AJ476" s="281"/>
      <c r="AK476" s="281"/>
      <c r="AL476" s="281"/>
      <c r="AM476" s="281"/>
      <c r="AN476" s="281"/>
      <c r="AO476" s="281"/>
      <c r="AP476" s="281"/>
      <c r="AQ476" s="281"/>
      <c r="AR476" s="281"/>
      <c r="AS476" s="280"/>
      <c r="AT476" s="280"/>
      <c r="AU476" s="281" t="s">
        <v>267</v>
      </c>
      <c r="AV476" s="281" t="s">
        <v>45</v>
      </c>
      <c r="AW476" s="281"/>
      <c r="AX476" s="281"/>
      <c r="AY476" s="281"/>
      <c r="AZ476" s="281"/>
      <c r="BA476" s="281"/>
      <c r="BB476" s="274"/>
    </row>
    <row r="477" spans="1:54">
      <c r="B477" s="273" t="s">
        <v>1513</v>
      </c>
      <c r="C477" s="274" t="s">
        <v>1524</v>
      </c>
      <c r="D477" s="275" t="s">
        <v>328</v>
      </c>
      <c r="E477" s="277"/>
      <c r="F477" s="295" t="s">
        <v>1842</v>
      </c>
      <c r="G477" s="295">
        <v>57794</v>
      </c>
      <c r="H477" s="302">
        <v>53</v>
      </c>
      <c r="I477" s="275" t="str">
        <f t="shared" si="91"/>
        <v>159XLPE/As-70</v>
      </c>
      <c r="J477" s="279"/>
      <c r="K477" s="279"/>
      <c r="L477" s="283" t="s">
        <v>1861</v>
      </c>
      <c r="M477" s="283" t="s">
        <v>121</v>
      </c>
      <c r="N477" s="280" t="s">
        <v>2452</v>
      </c>
      <c r="O477" s="280" t="s">
        <v>256</v>
      </c>
      <c r="P477" s="280" t="s">
        <v>923</v>
      </c>
      <c r="Q477" s="280"/>
      <c r="R477" s="282"/>
      <c r="S477" s="281"/>
      <c r="T477" s="279"/>
      <c r="U477" s="281"/>
      <c r="V477" s="281"/>
      <c r="W477" s="281"/>
      <c r="X477" s="281"/>
      <c r="Y477" s="281"/>
      <c r="Z477" s="281"/>
      <c r="AA477" s="281"/>
      <c r="AB477" s="281"/>
      <c r="AC477" s="281"/>
      <c r="AD477" s="281"/>
      <c r="AE477" s="281"/>
      <c r="AF477" s="281"/>
      <c r="AG477" s="281"/>
      <c r="AH477" s="281"/>
      <c r="AI477" s="281"/>
      <c r="AJ477" s="281"/>
      <c r="AK477" s="281"/>
      <c r="AL477" s="281"/>
      <c r="AM477" s="281"/>
      <c r="AN477" s="281"/>
      <c r="AO477" s="281"/>
      <c r="AP477" s="281"/>
      <c r="AQ477" s="281"/>
      <c r="AR477" s="281"/>
      <c r="AS477" s="280"/>
      <c r="AT477" s="280"/>
      <c r="AU477" s="281" t="s">
        <v>267</v>
      </c>
      <c r="AV477" s="281" t="s">
        <v>45</v>
      </c>
      <c r="AW477" s="281"/>
      <c r="AX477" s="281"/>
      <c r="AY477" s="281"/>
      <c r="AZ477" s="281"/>
      <c r="BA477" s="281"/>
      <c r="BB477" s="274"/>
    </row>
    <row r="478" spans="1:54" ht="26.4">
      <c r="A478" s="254" t="s">
        <v>22</v>
      </c>
      <c r="B478" s="297" t="s">
        <v>908</v>
      </c>
      <c r="C478" s="298" t="s">
        <v>1262</v>
      </c>
      <c r="D478" s="299"/>
      <c r="E478" s="277"/>
      <c r="F478" s="277"/>
      <c r="G478" s="277"/>
      <c r="H478" s="290">
        <f>SUM(H479:H497)</f>
        <v>621.05336943774</v>
      </c>
      <c r="I478" s="279"/>
      <c r="J478" s="279"/>
      <c r="K478" s="279"/>
      <c r="L478" s="280"/>
      <c r="M478" s="280"/>
      <c r="N478" s="280"/>
      <c r="O478" s="280"/>
      <c r="P478" s="280"/>
      <c r="Q478" s="280"/>
      <c r="R478" s="282"/>
      <c r="S478" s="281"/>
      <c r="T478" s="279"/>
      <c r="U478" s="281"/>
      <c r="V478" s="281"/>
      <c r="W478" s="281"/>
      <c r="X478" s="281"/>
      <c r="Y478" s="281"/>
      <c r="Z478" s="281"/>
      <c r="AA478" s="281"/>
      <c r="AB478" s="281"/>
      <c r="AC478" s="281"/>
      <c r="AD478" s="281"/>
      <c r="AE478" s="281"/>
      <c r="AF478" s="281"/>
      <c r="AG478" s="281"/>
      <c r="AH478" s="281"/>
      <c r="AI478" s="281"/>
      <c r="AJ478" s="281"/>
      <c r="AK478" s="281"/>
      <c r="AL478" s="281"/>
      <c r="AM478" s="281"/>
      <c r="AN478" s="281"/>
      <c r="AO478" s="281"/>
      <c r="AP478" s="281"/>
      <c r="AQ478" s="281"/>
      <c r="AR478" s="281"/>
      <c r="AS478" s="280"/>
      <c r="AT478" s="280"/>
      <c r="AU478" s="281"/>
      <c r="AV478" s="281"/>
      <c r="AW478" s="281"/>
      <c r="AX478" s="281"/>
      <c r="AY478" s="281"/>
      <c r="AZ478" s="281"/>
      <c r="BA478" s="281"/>
      <c r="BB478" s="274"/>
    </row>
    <row r="479" spans="1:54" ht="26.4">
      <c r="A479" s="254"/>
      <c r="B479" s="301" t="s">
        <v>885</v>
      </c>
      <c r="C479" s="298" t="s">
        <v>1844</v>
      </c>
      <c r="D479" s="299"/>
      <c r="E479" s="277"/>
      <c r="F479" s="277"/>
      <c r="G479" s="277"/>
      <c r="H479" s="278"/>
      <c r="I479" s="279"/>
      <c r="J479" s="279"/>
      <c r="K479" s="279"/>
      <c r="L479" s="280"/>
      <c r="M479" s="280"/>
      <c r="N479" s="280"/>
      <c r="O479" s="280"/>
      <c r="P479" s="280"/>
      <c r="Q479" s="280"/>
      <c r="R479" s="282"/>
      <c r="S479" s="281"/>
      <c r="T479" s="279"/>
      <c r="U479" s="281"/>
      <c r="V479" s="281"/>
      <c r="W479" s="281"/>
      <c r="X479" s="281"/>
      <c r="Y479" s="281"/>
      <c r="Z479" s="281"/>
      <c r="AA479" s="281"/>
      <c r="AB479" s="281"/>
      <c r="AC479" s="281"/>
      <c r="AD479" s="281"/>
      <c r="AE479" s="281"/>
      <c r="AF479" s="281"/>
      <c r="AG479" s="281"/>
      <c r="AH479" s="281"/>
      <c r="AI479" s="281"/>
      <c r="AJ479" s="281"/>
      <c r="AK479" s="281"/>
      <c r="AL479" s="281"/>
      <c r="AM479" s="281"/>
      <c r="AN479" s="281"/>
      <c r="AO479" s="281"/>
      <c r="AP479" s="281"/>
      <c r="AQ479" s="281"/>
      <c r="AR479" s="281"/>
      <c r="AS479" s="280"/>
      <c r="AT479" s="280"/>
      <c r="AU479" s="281"/>
      <c r="AV479" s="281"/>
      <c r="AW479" s="281"/>
      <c r="AX479" s="281"/>
      <c r="AY479" s="281"/>
      <c r="AZ479" s="281"/>
      <c r="BA479" s="281"/>
      <c r="BB479" s="274"/>
    </row>
    <row r="480" spans="1:54" ht="13.8">
      <c r="A480" s="291"/>
      <c r="B480" s="273" t="s">
        <v>1756</v>
      </c>
      <c r="C480" s="274" t="s">
        <v>1816</v>
      </c>
      <c r="D480" s="305"/>
      <c r="E480" s="277"/>
      <c r="F480" s="277"/>
      <c r="G480" s="277"/>
      <c r="H480" s="302"/>
      <c r="I480" s="275" t="s">
        <v>1661</v>
      </c>
      <c r="J480" s="279"/>
      <c r="K480" s="279"/>
      <c r="L480" s="303" t="s">
        <v>273</v>
      </c>
      <c r="M480" s="303" t="s">
        <v>273</v>
      </c>
      <c r="N480" s="303" t="s">
        <v>273</v>
      </c>
      <c r="O480" s="280" t="s">
        <v>256</v>
      </c>
      <c r="P480" s="280" t="s">
        <v>923</v>
      </c>
      <c r="Q480" s="287" t="s">
        <v>1216</v>
      </c>
      <c r="R480" s="287" t="s">
        <v>1218</v>
      </c>
      <c r="S480" s="281"/>
      <c r="T480" s="279"/>
      <c r="U480" s="281"/>
      <c r="V480" s="281"/>
      <c r="W480" s="281"/>
      <c r="X480" s="281"/>
      <c r="Y480" s="281"/>
      <c r="Z480" s="281"/>
      <c r="AA480" s="281"/>
      <c r="AB480" s="281"/>
      <c r="AC480" s="281"/>
      <c r="AD480" s="281"/>
      <c r="AE480" s="281"/>
      <c r="AF480" s="281"/>
      <c r="AG480" s="281"/>
      <c r="AH480" s="281"/>
      <c r="AI480" s="281"/>
      <c r="AJ480" s="281"/>
      <c r="AK480" s="281"/>
      <c r="AL480" s="281"/>
      <c r="AM480" s="281"/>
      <c r="AN480" s="281"/>
      <c r="AO480" s="281"/>
      <c r="AP480" s="281"/>
      <c r="AQ480" s="281"/>
      <c r="AR480" s="281"/>
      <c r="AS480" s="280"/>
      <c r="AT480" s="280"/>
      <c r="AU480" s="281"/>
      <c r="AV480" s="281"/>
      <c r="AW480" s="281"/>
      <c r="AX480" s="281"/>
      <c r="AY480" s="281"/>
      <c r="AZ480" s="281"/>
      <c r="BA480" s="281"/>
      <c r="BB480" s="274"/>
    </row>
    <row r="481" spans="1:54">
      <c r="A481" s="291"/>
      <c r="B481" s="273" t="s">
        <v>1817</v>
      </c>
      <c r="C481" s="274" t="s">
        <v>1814</v>
      </c>
      <c r="D481" s="275" t="s">
        <v>328</v>
      </c>
      <c r="E481" s="277"/>
      <c r="F481" s="275" t="s">
        <v>1784</v>
      </c>
      <c r="G481" s="275" t="s">
        <v>1796</v>
      </c>
      <c r="H481" s="302">
        <v>45.011109739707599</v>
      </c>
      <c r="I481" s="275" t="str">
        <f t="shared" ref="I481" si="92">IF(H481&gt;0,3*ROUND(H481,0)&amp;D481,"-")</f>
        <v>135XLPE/As-70</v>
      </c>
      <c r="J481" s="279" t="str">
        <f t="shared" ref="J481:J497" si="93">ROUND(H481,0)&amp;"ACSR-50/8"</f>
        <v>45ACSR-50/8</v>
      </c>
      <c r="K481" s="279"/>
      <c r="L481" s="283" t="s">
        <v>1861</v>
      </c>
      <c r="M481" s="283" t="s">
        <v>121</v>
      </c>
      <c r="N481" s="280" t="s">
        <v>2452</v>
      </c>
      <c r="O481" s="280" t="s">
        <v>268</v>
      </c>
      <c r="P481" s="280" t="s">
        <v>924</v>
      </c>
      <c r="Q481" s="280"/>
      <c r="R481" s="282"/>
      <c r="S481" s="281"/>
      <c r="T481" s="279"/>
      <c r="U481" s="281" t="s">
        <v>3</v>
      </c>
      <c r="V481" s="281" t="s">
        <v>263</v>
      </c>
      <c r="W481" s="281"/>
      <c r="X481" s="281" t="s">
        <v>168</v>
      </c>
      <c r="Y481" s="281" t="s">
        <v>166</v>
      </c>
      <c r="Z481" s="281"/>
      <c r="AA481" s="281" t="s">
        <v>257</v>
      </c>
      <c r="AB481" s="281" t="s">
        <v>269</v>
      </c>
      <c r="AC481" s="281"/>
      <c r="AD481" s="281"/>
      <c r="AE481" s="281"/>
      <c r="AF481" s="281"/>
      <c r="AG481" s="281"/>
      <c r="AH481" s="281"/>
      <c r="AI481" s="281"/>
      <c r="AJ481" s="281"/>
      <c r="AK481" s="281"/>
      <c r="AL481" s="281"/>
      <c r="AM481" s="281"/>
      <c r="AN481" s="281"/>
      <c r="AO481" s="281"/>
      <c r="AP481" s="281"/>
      <c r="AQ481" s="281"/>
      <c r="AR481" s="281"/>
      <c r="AS481" s="280"/>
      <c r="AT481" s="280"/>
      <c r="AU481" s="281" t="s">
        <v>267</v>
      </c>
      <c r="AV481" s="281" t="s">
        <v>45</v>
      </c>
      <c r="AW481" s="281"/>
      <c r="AX481" s="281"/>
      <c r="AY481" s="281"/>
      <c r="AZ481" s="281"/>
      <c r="BA481" s="281"/>
      <c r="BB481" s="274"/>
    </row>
    <row r="482" spans="1:54">
      <c r="A482" s="291"/>
      <c r="B482" s="273"/>
      <c r="C482" s="274"/>
      <c r="D482" s="275"/>
      <c r="E482" s="277"/>
      <c r="F482" s="275"/>
      <c r="G482" s="275"/>
      <c r="H482" s="302"/>
      <c r="I482" s="275"/>
      <c r="J482" s="279"/>
      <c r="K482" s="279"/>
      <c r="L482" s="283"/>
      <c r="M482" s="283"/>
      <c r="N482" s="280"/>
      <c r="O482" s="280" t="s">
        <v>270</v>
      </c>
      <c r="P482" s="280" t="s">
        <v>1712</v>
      </c>
      <c r="Q482" s="280"/>
      <c r="R482" s="282"/>
      <c r="S482" s="281"/>
      <c r="T482" s="279"/>
      <c r="U482" s="281"/>
      <c r="V482" s="281"/>
      <c r="W482" s="281"/>
      <c r="X482" s="281" t="s">
        <v>168</v>
      </c>
      <c r="Y482" s="281"/>
      <c r="Z482" s="281"/>
      <c r="AA482" s="281"/>
      <c r="AB482" s="281"/>
      <c r="AC482" s="281"/>
      <c r="AD482" s="281"/>
      <c r="AE482" s="281"/>
      <c r="AF482" s="281"/>
      <c r="AG482" s="281"/>
      <c r="AH482" s="281"/>
      <c r="AI482" s="281"/>
      <c r="AJ482" s="281"/>
      <c r="AK482" s="281"/>
      <c r="AL482" s="281"/>
      <c r="AM482" s="281"/>
      <c r="AN482" s="281"/>
      <c r="AO482" s="281"/>
      <c r="AP482" s="281"/>
      <c r="AQ482" s="281"/>
      <c r="AR482" s="281"/>
      <c r="AS482" s="280"/>
      <c r="AT482" s="280"/>
      <c r="AU482" s="281"/>
      <c r="AV482" s="281"/>
      <c r="AW482" s="281"/>
      <c r="AX482" s="281"/>
      <c r="AY482" s="281"/>
      <c r="AZ482" s="281"/>
      <c r="BA482" s="281"/>
      <c r="BB482" s="274"/>
    </row>
    <row r="483" spans="1:54">
      <c r="A483" s="291"/>
      <c r="B483" s="273" t="s">
        <v>1758</v>
      </c>
      <c r="C483" s="274" t="s">
        <v>1623</v>
      </c>
      <c r="D483" s="275" t="s">
        <v>328</v>
      </c>
      <c r="E483" s="277"/>
      <c r="F483" s="275" t="s">
        <v>1785</v>
      </c>
      <c r="G483" s="275" t="s">
        <v>1797</v>
      </c>
      <c r="H483" s="302">
        <v>46.010868281309364</v>
      </c>
      <c r="I483" s="275" t="str">
        <f t="shared" ref="I483:I485" si="94">IF(H483&gt;0,3*ROUND(H483,0)&amp;D483,"-")</f>
        <v>138XLPE/As-70</v>
      </c>
      <c r="J483" s="279" t="str">
        <f t="shared" si="93"/>
        <v>46ACSR-50/8</v>
      </c>
      <c r="K483" s="279"/>
      <c r="L483" s="283" t="s">
        <v>1407</v>
      </c>
      <c r="M483" s="283" t="s">
        <v>539</v>
      </c>
      <c r="N483" s="280" t="s">
        <v>2448</v>
      </c>
      <c r="O483" s="280" t="s">
        <v>262</v>
      </c>
      <c r="P483" s="280" t="s">
        <v>925</v>
      </c>
      <c r="Q483" s="280"/>
      <c r="R483" s="282"/>
      <c r="S483" s="281"/>
      <c r="T483" s="279"/>
      <c r="U483" s="281"/>
      <c r="V483" s="281" t="s">
        <v>263</v>
      </c>
      <c r="W483" s="281"/>
      <c r="X483" s="281" t="s">
        <v>168</v>
      </c>
      <c r="Y483" s="281"/>
      <c r="Z483" s="281" t="s">
        <v>264</v>
      </c>
      <c r="AA483" s="281" t="s">
        <v>265</v>
      </c>
      <c r="AB483" s="281" t="s">
        <v>266</v>
      </c>
      <c r="AC483" s="281"/>
      <c r="AD483" s="281"/>
      <c r="AE483" s="281"/>
      <c r="AF483" s="281"/>
      <c r="AG483" s="281"/>
      <c r="AH483" s="281"/>
      <c r="AI483" s="281"/>
      <c r="AJ483" s="281"/>
      <c r="AK483" s="281"/>
      <c r="AL483" s="281"/>
      <c r="AM483" s="281"/>
      <c r="AN483" s="281"/>
      <c r="AO483" s="281"/>
      <c r="AP483" s="281"/>
      <c r="AQ483" s="281"/>
      <c r="AR483" s="281"/>
      <c r="AS483" s="280"/>
      <c r="AT483" s="280"/>
      <c r="AU483" s="281" t="s">
        <v>267</v>
      </c>
      <c r="AV483" s="281" t="s">
        <v>45</v>
      </c>
      <c r="AW483" s="281"/>
      <c r="AX483" s="281"/>
      <c r="AY483" s="281"/>
      <c r="AZ483" s="281"/>
      <c r="BA483" s="281"/>
      <c r="BB483" s="274"/>
    </row>
    <row r="484" spans="1:54">
      <c r="A484" s="291"/>
      <c r="B484" s="273" t="s">
        <v>1759</v>
      </c>
      <c r="C484" s="274" t="s">
        <v>1623</v>
      </c>
      <c r="D484" s="275" t="s">
        <v>328</v>
      </c>
      <c r="E484" s="277"/>
      <c r="F484" s="275" t="s">
        <v>1786</v>
      </c>
      <c r="G484" s="275" t="s">
        <v>1798</v>
      </c>
      <c r="H484" s="302">
        <v>47.010637094172637</v>
      </c>
      <c r="I484" s="275" t="str">
        <f t="shared" si="94"/>
        <v>141XLPE/As-70</v>
      </c>
      <c r="J484" s="279" t="str">
        <f t="shared" si="93"/>
        <v>47ACSR-50/8</v>
      </c>
      <c r="K484" s="279"/>
      <c r="L484" s="283" t="s">
        <v>1407</v>
      </c>
      <c r="M484" s="283" t="s">
        <v>539</v>
      </c>
      <c r="N484" s="280" t="s">
        <v>2448</v>
      </c>
      <c r="O484" s="280" t="s">
        <v>262</v>
      </c>
      <c r="P484" s="280" t="s">
        <v>925</v>
      </c>
      <c r="Q484" s="280"/>
      <c r="R484" s="282"/>
      <c r="S484" s="281"/>
      <c r="T484" s="279"/>
      <c r="U484" s="281"/>
      <c r="V484" s="281" t="s">
        <v>263</v>
      </c>
      <c r="W484" s="281"/>
      <c r="X484" s="281" t="s">
        <v>168</v>
      </c>
      <c r="Y484" s="281"/>
      <c r="Z484" s="281" t="s">
        <v>264</v>
      </c>
      <c r="AA484" s="281" t="s">
        <v>265</v>
      </c>
      <c r="AB484" s="281" t="s">
        <v>266</v>
      </c>
      <c r="AC484" s="281"/>
      <c r="AD484" s="281"/>
      <c r="AE484" s="281"/>
      <c r="AF484" s="281"/>
      <c r="AG484" s="281"/>
      <c r="AH484" s="281"/>
      <c r="AI484" s="281"/>
      <c r="AJ484" s="281"/>
      <c r="AK484" s="281"/>
      <c r="AL484" s="281"/>
      <c r="AM484" s="281"/>
      <c r="AN484" s="281"/>
      <c r="AO484" s="281"/>
      <c r="AP484" s="281"/>
      <c r="AQ484" s="281"/>
      <c r="AR484" s="281"/>
      <c r="AS484" s="280"/>
      <c r="AT484" s="280"/>
      <c r="AU484" s="281" t="s">
        <v>267</v>
      </c>
      <c r="AV484" s="281" t="s">
        <v>45</v>
      </c>
      <c r="AW484" s="281"/>
      <c r="AX484" s="281"/>
      <c r="AY484" s="281"/>
      <c r="AZ484" s="281"/>
      <c r="BA484" s="281"/>
      <c r="BB484" s="274"/>
    </row>
    <row r="485" spans="1:54">
      <c r="A485" s="291"/>
      <c r="B485" s="273" t="s">
        <v>1768</v>
      </c>
      <c r="C485" s="274" t="s">
        <v>1524</v>
      </c>
      <c r="D485" s="275" t="s">
        <v>328</v>
      </c>
      <c r="E485" s="277"/>
      <c r="F485" s="275" t="s">
        <v>1787</v>
      </c>
      <c r="G485" s="275" t="s">
        <v>1799</v>
      </c>
      <c r="H485" s="302">
        <v>58.008620049092706</v>
      </c>
      <c r="I485" s="275" t="str">
        <f t="shared" si="94"/>
        <v>174XLPE/As-70</v>
      </c>
      <c r="J485" s="279" t="str">
        <f t="shared" si="93"/>
        <v>58ACSR-50/8</v>
      </c>
      <c r="K485" s="279"/>
      <c r="L485" s="283" t="s">
        <v>1861</v>
      </c>
      <c r="M485" s="283" t="s">
        <v>121</v>
      </c>
      <c r="N485" s="280" t="s">
        <v>2452</v>
      </c>
      <c r="O485" s="280" t="s">
        <v>268</v>
      </c>
      <c r="P485" s="280" t="s">
        <v>924</v>
      </c>
      <c r="Q485" s="280"/>
      <c r="R485" s="282"/>
      <c r="S485" s="281"/>
      <c r="T485" s="279"/>
      <c r="U485" s="281" t="s">
        <v>3</v>
      </c>
      <c r="V485" s="281" t="s">
        <v>263</v>
      </c>
      <c r="W485" s="281"/>
      <c r="X485" s="281" t="s">
        <v>168</v>
      </c>
      <c r="Y485" s="281" t="s">
        <v>166</v>
      </c>
      <c r="Z485" s="281"/>
      <c r="AA485" s="281" t="s">
        <v>257</v>
      </c>
      <c r="AB485" s="281" t="s">
        <v>269</v>
      </c>
      <c r="AC485" s="281"/>
      <c r="AD485" s="281"/>
      <c r="AE485" s="281"/>
      <c r="AF485" s="281"/>
      <c r="AG485" s="281"/>
      <c r="AH485" s="281"/>
      <c r="AI485" s="281"/>
      <c r="AJ485" s="281"/>
      <c r="AK485" s="281"/>
      <c r="AL485" s="281"/>
      <c r="AM485" s="281"/>
      <c r="AN485" s="281"/>
      <c r="AO485" s="281"/>
      <c r="AP485" s="281"/>
      <c r="AQ485" s="281"/>
      <c r="AR485" s="281"/>
      <c r="AS485" s="280"/>
      <c r="AT485" s="280"/>
      <c r="AU485" s="281" t="s">
        <v>267</v>
      </c>
      <c r="AV485" s="281" t="s">
        <v>45</v>
      </c>
      <c r="AW485" s="281"/>
      <c r="AX485" s="281"/>
      <c r="AY485" s="281"/>
      <c r="AZ485" s="281"/>
      <c r="BA485" s="281"/>
      <c r="BB485" s="274"/>
    </row>
    <row r="486" spans="1:54">
      <c r="A486" s="291"/>
      <c r="B486" s="273"/>
      <c r="C486" s="274"/>
      <c r="D486" s="275"/>
      <c r="E486" s="277"/>
      <c r="F486" s="275"/>
      <c r="G486" s="275"/>
      <c r="H486" s="302"/>
      <c r="I486" s="275"/>
      <c r="J486" s="279"/>
      <c r="K486" s="279"/>
      <c r="L486" s="283"/>
      <c r="M486" s="283"/>
      <c r="N486" s="280"/>
      <c r="O486" s="280" t="s">
        <v>270</v>
      </c>
      <c r="P486" s="280" t="s">
        <v>1712</v>
      </c>
      <c r="Q486" s="280"/>
      <c r="R486" s="282"/>
      <c r="S486" s="281"/>
      <c r="T486" s="279"/>
      <c r="U486" s="281"/>
      <c r="V486" s="281"/>
      <c r="W486" s="281"/>
      <c r="X486" s="281" t="s">
        <v>168</v>
      </c>
      <c r="Y486" s="281"/>
      <c r="Z486" s="281"/>
      <c r="AA486" s="281"/>
      <c r="AB486" s="281"/>
      <c r="AC486" s="281"/>
      <c r="AD486" s="281"/>
      <c r="AE486" s="281"/>
      <c r="AF486" s="281"/>
      <c r="AG486" s="281"/>
      <c r="AH486" s="281"/>
      <c r="AI486" s="281"/>
      <c r="AJ486" s="281"/>
      <c r="AK486" s="281"/>
      <c r="AL486" s="281"/>
      <c r="AM486" s="281"/>
      <c r="AN486" s="281"/>
      <c r="AO486" s="281"/>
      <c r="AP486" s="281"/>
      <c r="AQ486" s="281"/>
      <c r="AR486" s="281"/>
      <c r="AS486" s="280"/>
      <c r="AT486" s="280"/>
      <c r="AU486" s="281"/>
      <c r="AV486" s="281"/>
      <c r="AW486" s="281"/>
      <c r="AX486" s="281"/>
      <c r="AY486" s="281"/>
      <c r="AZ486" s="281"/>
      <c r="BA486" s="281"/>
      <c r="BB486" s="274"/>
    </row>
    <row r="487" spans="1:54">
      <c r="A487" s="291"/>
      <c r="B487" s="273" t="s">
        <v>1769</v>
      </c>
      <c r="C487" s="274" t="s">
        <v>2465</v>
      </c>
      <c r="D487" s="275" t="s">
        <v>328</v>
      </c>
      <c r="E487" s="277"/>
      <c r="F487" s="275" t="s">
        <v>1788</v>
      </c>
      <c r="G487" s="275" t="s">
        <v>1723</v>
      </c>
      <c r="H487" s="302">
        <v>35.805027579936315</v>
      </c>
      <c r="I487" s="275" t="str">
        <f t="shared" ref="I487" si="95">IF(H487&gt;0,3*ROUND(H487,0)&amp;D487,"-")</f>
        <v>108XLPE/As-70</v>
      </c>
      <c r="J487" s="279" t="str">
        <f t="shared" si="93"/>
        <v>36ACSR-50/8</v>
      </c>
      <c r="K487" s="279"/>
      <c r="L487" s="283" t="s">
        <v>1861</v>
      </c>
      <c r="M487" s="283" t="s">
        <v>121</v>
      </c>
      <c r="N487" s="280" t="s">
        <v>2452</v>
      </c>
      <c r="O487" s="280" t="s">
        <v>268</v>
      </c>
      <c r="P487" s="280" t="s">
        <v>924</v>
      </c>
      <c r="Q487" s="280"/>
      <c r="R487" s="282"/>
      <c r="S487" s="281"/>
      <c r="T487" s="279"/>
      <c r="U487" s="281"/>
      <c r="V487" s="281" t="s">
        <v>263</v>
      </c>
      <c r="W487" s="281"/>
      <c r="X487" s="281" t="s">
        <v>168</v>
      </c>
      <c r="Y487" s="281" t="s">
        <v>166</v>
      </c>
      <c r="Z487" s="281"/>
      <c r="AA487" s="281" t="s">
        <v>257</v>
      </c>
      <c r="AB487" s="281" t="s">
        <v>269</v>
      </c>
      <c r="AC487" s="281"/>
      <c r="AD487" s="281"/>
      <c r="AE487" s="281"/>
      <c r="AF487" s="281"/>
      <c r="AG487" s="281"/>
      <c r="AH487" s="281"/>
      <c r="AI487" s="281"/>
      <c r="AJ487" s="281"/>
      <c r="AK487" s="281"/>
      <c r="AL487" s="281"/>
      <c r="AM487" s="281"/>
      <c r="AN487" s="281"/>
      <c r="AO487" s="281"/>
      <c r="AP487" s="281"/>
      <c r="AQ487" s="281"/>
      <c r="AR487" s="281"/>
      <c r="AS487" s="280"/>
      <c r="AT487" s="280"/>
      <c r="AU487" s="281" t="s">
        <v>267</v>
      </c>
      <c r="AV487" s="281" t="s">
        <v>45</v>
      </c>
      <c r="AW487" s="281"/>
      <c r="AX487" s="281"/>
      <c r="AY487" s="281"/>
      <c r="AZ487" s="281"/>
      <c r="BA487" s="281"/>
      <c r="BB487" s="274"/>
    </row>
    <row r="488" spans="1:54">
      <c r="A488" s="291"/>
      <c r="B488" s="273"/>
      <c r="C488" s="274"/>
      <c r="D488" s="275"/>
      <c r="E488" s="277"/>
      <c r="F488" s="275"/>
      <c r="G488" s="275"/>
      <c r="H488" s="302"/>
      <c r="I488" s="275"/>
      <c r="J488" s="279"/>
      <c r="K488" s="279"/>
      <c r="L488" s="283"/>
      <c r="M488" s="283"/>
      <c r="N488" s="280"/>
      <c r="O488" s="280" t="s">
        <v>270</v>
      </c>
      <c r="P488" s="280" t="s">
        <v>1712</v>
      </c>
      <c r="Q488" s="280"/>
      <c r="R488" s="282"/>
      <c r="S488" s="281"/>
      <c r="T488" s="279"/>
      <c r="U488" s="281"/>
      <c r="V488" s="281"/>
      <c r="W488" s="281"/>
      <c r="X488" s="281" t="s">
        <v>168</v>
      </c>
      <c r="Y488" s="281"/>
      <c r="Z488" s="281"/>
      <c r="AA488" s="281"/>
      <c r="AB488" s="281"/>
      <c r="AC488" s="281"/>
      <c r="AD488" s="281"/>
      <c r="AE488" s="281"/>
      <c r="AF488" s="281"/>
      <c r="AG488" s="281"/>
      <c r="AH488" s="281"/>
      <c r="AI488" s="281"/>
      <c r="AJ488" s="281"/>
      <c r="AK488" s="281"/>
      <c r="AL488" s="281"/>
      <c r="AM488" s="281"/>
      <c r="AN488" s="281"/>
      <c r="AO488" s="281"/>
      <c r="AP488" s="281"/>
      <c r="AQ488" s="281"/>
      <c r="AR488" s="281"/>
      <c r="AS488" s="280"/>
      <c r="AT488" s="280"/>
      <c r="AU488" s="281"/>
      <c r="AV488" s="281"/>
      <c r="AW488" s="281"/>
      <c r="AX488" s="281"/>
      <c r="AY488" s="281"/>
      <c r="AZ488" s="281"/>
      <c r="BA488" s="281"/>
      <c r="BB488" s="274"/>
    </row>
    <row r="489" spans="1:54">
      <c r="A489" s="291"/>
      <c r="B489" s="273" t="s">
        <v>1760</v>
      </c>
      <c r="C489" s="274" t="s">
        <v>2464</v>
      </c>
      <c r="D489" s="275" t="s">
        <v>328</v>
      </c>
      <c r="E489" s="277"/>
      <c r="F489" s="275" t="s">
        <v>1789</v>
      </c>
      <c r="G489" s="275" t="s">
        <v>1800</v>
      </c>
      <c r="H489" s="302">
        <v>43.046486500061768</v>
      </c>
      <c r="I489" s="275" t="str">
        <f t="shared" ref="I489:I497" si="96">IF(H489&gt;0,3*ROUND(H489,0)&amp;D489,"-")</f>
        <v>129XLPE/As-70</v>
      </c>
      <c r="J489" s="279" t="str">
        <f t="shared" si="93"/>
        <v>43ACSR-50/8</v>
      </c>
      <c r="K489" s="279"/>
      <c r="L489" s="283" t="s">
        <v>1407</v>
      </c>
      <c r="M489" s="283" t="s">
        <v>539</v>
      </c>
      <c r="N489" s="280" t="s">
        <v>2448</v>
      </c>
      <c r="O489" s="280" t="s">
        <v>262</v>
      </c>
      <c r="P489" s="280" t="s">
        <v>925</v>
      </c>
      <c r="Q489" s="280"/>
      <c r="R489" s="282"/>
      <c r="S489" s="281"/>
      <c r="T489" s="279"/>
      <c r="U489" s="281"/>
      <c r="V489" s="281" t="s">
        <v>263</v>
      </c>
      <c r="W489" s="281"/>
      <c r="X489" s="281" t="s">
        <v>168</v>
      </c>
      <c r="Y489" s="281"/>
      <c r="Z489" s="281" t="s">
        <v>264</v>
      </c>
      <c r="AA489" s="281" t="s">
        <v>265</v>
      </c>
      <c r="AB489" s="281" t="s">
        <v>266</v>
      </c>
      <c r="AC489" s="281"/>
      <c r="AD489" s="281"/>
      <c r="AE489" s="281"/>
      <c r="AF489" s="281"/>
      <c r="AG489" s="281"/>
      <c r="AH489" s="281"/>
      <c r="AI489" s="281"/>
      <c r="AJ489" s="281"/>
      <c r="AK489" s="281"/>
      <c r="AL489" s="281"/>
      <c r="AM489" s="281"/>
      <c r="AN489" s="281"/>
      <c r="AO489" s="281"/>
      <c r="AP489" s="281"/>
      <c r="AQ489" s="281"/>
      <c r="AR489" s="281"/>
      <c r="AS489" s="280"/>
      <c r="AT489" s="280"/>
      <c r="AU489" s="281" t="s">
        <v>267</v>
      </c>
      <c r="AV489" s="281" t="s">
        <v>45</v>
      </c>
      <c r="AW489" s="281"/>
      <c r="AX489" s="281"/>
      <c r="AY489" s="281"/>
      <c r="AZ489" s="281"/>
      <c r="BA489" s="281"/>
      <c r="BB489" s="274"/>
    </row>
    <row r="490" spans="1:54">
      <c r="A490" s="291"/>
      <c r="B490" s="273" t="s">
        <v>1761</v>
      </c>
      <c r="C490" s="274" t="s">
        <v>2464</v>
      </c>
      <c r="D490" s="275" t="s">
        <v>328</v>
      </c>
      <c r="E490" s="277"/>
      <c r="F490" s="275" t="s">
        <v>1790</v>
      </c>
      <c r="G490" s="275" t="s">
        <v>1801</v>
      </c>
      <c r="H490" s="302">
        <v>43.011626335213137</v>
      </c>
      <c r="I490" s="275" t="str">
        <f t="shared" si="96"/>
        <v>129XLPE/As-70</v>
      </c>
      <c r="J490" s="279" t="str">
        <f t="shared" si="93"/>
        <v>43ACSR-50/8</v>
      </c>
      <c r="K490" s="279"/>
      <c r="L490" s="283" t="s">
        <v>1407</v>
      </c>
      <c r="M490" s="283" t="s">
        <v>539</v>
      </c>
      <c r="N490" s="280" t="s">
        <v>2448</v>
      </c>
      <c r="O490" s="280" t="s">
        <v>262</v>
      </c>
      <c r="P490" s="280" t="s">
        <v>925</v>
      </c>
      <c r="Q490" s="280"/>
      <c r="R490" s="282"/>
      <c r="S490" s="281"/>
      <c r="T490" s="279"/>
      <c r="U490" s="281" t="s">
        <v>3</v>
      </c>
      <c r="V490" s="281" t="s">
        <v>263</v>
      </c>
      <c r="W490" s="281"/>
      <c r="X490" s="281" t="s">
        <v>168</v>
      </c>
      <c r="Y490" s="281"/>
      <c r="Z490" s="281" t="s">
        <v>264</v>
      </c>
      <c r="AA490" s="281" t="s">
        <v>265</v>
      </c>
      <c r="AB490" s="281" t="s">
        <v>266</v>
      </c>
      <c r="AC490" s="281"/>
      <c r="AD490" s="281"/>
      <c r="AE490" s="281"/>
      <c r="AF490" s="281"/>
      <c r="AG490" s="281"/>
      <c r="AH490" s="281"/>
      <c r="AI490" s="281"/>
      <c r="AJ490" s="281"/>
      <c r="AK490" s="281"/>
      <c r="AL490" s="281"/>
      <c r="AM490" s="281"/>
      <c r="AN490" s="281"/>
      <c r="AO490" s="281"/>
      <c r="AP490" s="281"/>
      <c r="AQ490" s="281"/>
      <c r="AR490" s="281"/>
      <c r="AS490" s="280"/>
      <c r="AT490" s="280"/>
      <c r="AU490" s="281" t="s">
        <v>267</v>
      </c>
      <c r="AV490" s="281" t="s">
        <v>45</v>
      </c>
      <c r="AW490" s="281"/>
      <c r="AX490" s="281"/>
      <c r="AY490" s="281"/>
      <c r="AZ490" s="281"/>
      <c r="BA490" s="281"/>
      <c r="BB490" s="274"/>
    </row>
    <row r="491" spans="1:54">
      <c r="A491" s="291"/>
      <c r="B491" s="273" t="s">
        <v>1762</v>
      </c>
      <c r="C491" s="274" t="s">
        <v>2464</v>
      </c>
      <c r="D491" s="275" t="s">
        <v>328</v>
      </c>
      <c r="E491" s="277"/>
      <c r="F491" s="275" t="s">
        <v>1791</v>
      </c>
      <c r="G491" s="275" t="s">
        <v>1802</v>
      </c>
      <c r="H491" s="302">
        <v>44.045431091090478</v>
      </c>
      <c r="I491" s="275" t="str">
        <f t="shared" si="96"/>
        <v>132XLPE/As-70</v>
      </c>
      <c r="J491" s="279" t="str">
        <f t="shared" si="93"/>
        <v>44ACSR-50/8</v>
      </c>
      <c r="K491" s="279"/>
      <c r="L491" s="283" t="s">
        <v>1407</v>
      </c>
      <c r="M491" s="283" t="s">
        <v>539</v>
      </c>
      <c r="N491" s="280" t="s">
        <v>2448</v>
      </c>
      <c r="O491" s="280" t="s">
        <v>262</v>
      </c>
      <c r="P491" s="280" t="s">
        <v>925</v>
      </c>
      <c r="Q491" s="280"/>
      <c r="R491" s="282"/>
      <c r="S491" s="281"/>
      <c r="T491" s="279"/>
      <c r="U491" s="281"/>
      <c r="V491" s="281" t="s">
        <v>263</v>
      </c>
      <c r="W491" s="281"/>
      <c r="X491" s="281" t="s">
        <v>168</v>
      </c>
      <c r="Y491" s="281"/>
      <c r="Z491" s="281" t="s">
        <v>264</v>
      </c>
      <c r="AA491" s="281" t="s">
        <v>265</v>
      </c>
      <c r="AB491" s="281" t="s">
        <v>266</v>
      </c>
      <c r="AC491" s="281"/>
      <c r="AD491" s="281"/>
      <c r="AE491" s="281"/>
      <c r="AF491" s="281"/>
      <c r="AG491" s="281"/>
      <c r="AH491" s="281"/>
      <c r="AI491" s="281"/>
      <c r="AJ491" s="281"/>
      <c r="AK491" s="281"/>
      <c r="AL491" s="281"/>
      <c r="AM491" s="281"/>
      <c r="AN491" s="281"/>
      <c r="AO491" s="281"/>
      <c r="AP491" s="281"/>
      <c r="AQ491" s="281"/>
      <c r="AR491" s="281"/>
      <c r="AS491" s="280"/>
      <c r="AT491" s="280"/>
      <c r="AU491" s="281" t="s">
        <v>267</v>
      </c>
      <c r="AV491" s="281" t="s">
        <v>45</v>
      </c>
      <c r="AW491" s="281"/>
      <c r="AX491" s="281"/>
      <c r="AY491" s="281"/>
      <c r="AZ491" s="281"/>
      <c r="BA491" s="281"/>
      <c r="BB491" s="274"/>
    </row>
    <row r="492" spans="1:54">
      <c r="A492" s="291"/>
      <c r="B492" s="273" t="s">
        <v>1763</v>
      </c>
      <c r="C492" s="274" t="s">
        <v>2464</v>
      </c>
      <c r="D492" s="275" t="s">
        <v>328</v>
      </c>
      <c r="E492" s="277"/>
      <c r="F492" s="275" t="s">
        <v>1792</v>
      </c>
      <c r="G492" s="275" t="s">
        <v>1803</v>
      </c>
      <c r="H492" s="302">
        <v>43.011626335213137</v>
      </c>
      <c r="I492" s="275" t="str">
        <f t="shared" si="96"/>
        <v>129XLPE/As-70</v>
      </c>
      <c r="J492" s="279" t="str">
        <f t="shared" si="93"/>
        <v>43ACSR-50/8</v>
      </c>
      <c r="K492" s="279"/>
      <c r="L492" s="283" t="s">
        <v>1407</v>
      </c>
      <c r="M492" s="283" t="s">
        <v>539</v>
      </c>
      <c r="N492" s="280" t="s">
        <v>2448</v>
      </c>
      <c r="O492" s="280" t="s">
        <v>262</v>
      </c>
      <c r="P492" s="280" t="s">
        <v>925</v>
      </c>
      <c r="Q492" s="280"/>
      <c r="R492" s="282"/>
      <c r="S492" s="281"/>
      <c r="T492" s="279"/>
      <c r="U492" s="281"/>
      <c r="V492" s="281" t="s">
        <v>263</v>
      </c>
      <c r="W492" s="281"/>
      <c r="X492" s="281" t="s">
        <v>168</v>
      </c>
      <c r="Y492" s="281"/>
      <c r="Z492" s="281" t="s">
        <v>264</v>
      </c>
      <c r="AA492" s="281" t="s">
        <v>265</v>
      </c>
      <c r="AB492" s="281" t="s">
        <v>266</v>
      </c>
      <c r="AC492" s="281"/>
      <c r="AD492" s="281"/>
      <c r="AE492" s="281"/>
      <c r="AF492" s="281"/>
      <c r="AG492" s="281"/>
      <c r="AH492" s="281"/>
      <c r="AI492" s="281"/>
      <c r="AJ492" s="281"/>
      <c r="AK492" s="281"/>
      <c r="AL492" s="281"/>
      <c r="AM492" s="281"/>
      <c r="AN492" s="281"/>
      <c r="AO492" s="281"/>
      <c r="AP492" s="281"/>
      <c r="AQ492" s="281"/>
      <c r="AR492" s="281"/>
      <c r="AS492" s="280"/>
      <c r="AT492" s="280"/>
      <c r="AU492" s="281" t="s">
        <v>267</v>
      </c>
      <c r="AV492" s="281" t="s">
        <v>45</v>
      </c>
      <c r="AW492" s="281"/>
      <c r="AX492" s="281"/>
      <c r="AY492" s="281"/>
      <c r="AZ492" s="281"/>
      <c r="BA492" s="281"/>
      <c r="BB492" s="274"/>
    </row>
    <row r="493" spans="1:54">
      <c r="A493" s="291"/>
      <c r="B493" s="273" t="s">
        <v>1764</v>
      </c>
      <c r="C493" s="274" t="s">
        <v>2464</v>
      </c>
      <c r="D493" s="275" t="s">
        <v>328</v>
      </c>
      <c r="E493" s="277"/>
      <c r="F493" s="275" t="s">
        <v>1793</v>
      </c>
      <c r="G493" s="275" t="s">
        <v>1804</v>
      </c>
      <c r="H493" s="302">
        <v>44.045431091090478</v>
      </c>
      <c r="I493" s="275" t="str">
        <f t="shared" si="96"/>
        <v>132XLPE/As-70</v>
      </c>
      <c r="J493" s="279" t="str">
        <f t="shared" si="93"/>
        <v>44ACSR-50/8</v>
      </c>
      <c r="K493" s="279"/>
      <c r="L493" s="283" t="s">
        <v>1407</v>
      </c>
      <c r="M493" s="283" t="s">
        <v>539</v>
      </c>
      <c r="N493" s="280" t="s">
        <v>2448</v>
      </c>
      <c r="O493" s="280" t="s">
        <v>262</v>
      </c>
      <c r="P493" s="280" t="s">
        <v>925</v>
      </c>
      <c r="Q493" s="280"/>
      <c r="R493" s="282"/>
      <c r="S493" s="281"/>
      <c r="T493" s="279"/>
      <c r="U493" s="281" t="s">
        <v>3</v>
      </c>
      <c r="V493" s="281" t="s">
        <v>263</v>
      </c>
      <c r="W493" s="281"/>
      <c r="X493" s="281" t="s">
        <v>168</v>
      </c>
      <c r="Y493" s="281"/>
      <c r="Z493" s="281" t="s">
        <v>264</v>
      </c>
      <c r="AA493" s="281" t="s">
        <v>265</v>
      </c>
      <c r="AB493" s="281" t="s">
        <v>266</v>
      </c>
      <c r="AC493" s="281"/>
      <c r="AD493" s="281"/>
      <c r="AE493" s="281"/>
      <c r="AF493" s="281"/>
      <c r="AG493" s="281"/>
      <c r="AH493" s="281"/>
      <c r="AI493" s="281"/>
      <c r="AJ493" s="281"/>
      <c r="AK493" s="281"/>
      <c r="AL493" s="281"/>
      <c r="AM493" s="281"/>
      <c r="AN493" s="281"/>
      <c r="AO493" s="281"/>
      <c r="AP493" s="281"/>
      <c r="AQ493" s="281"/>
      <c r="AR493" s="281"/>
      <c r="AS493" s="280"/>
      <c r="AT493" s="280"/>
      <c r="AU493" s="281" t="s">
        <v>267</v>
      </c>
      <c r="AV493" s="281" t="s">
        <v>45</v>
      </c>
      <c r="AW493" s="281"/>
      <c r="AX493" s="281"/>
      <c r="AY493" s="281"/>
      <c r="AZ493" s="281"/>
      <c r="BA493" s="281"/>
      <c r="BB493" s="274"/>
    </row>
    <row r="494" spans="1:54">
      <c r="A494" s="291"/>
      <c r="B494" s="273" t="s">
        <v>1765</v>
      </c>
      <c r="C494" s="274" t="s">
        <v>2464</v>
      </c>
      <c r="D494" s="275" t="s">
        <v>328</v>
      </c>
      <c r="E494" s="277"/>
      <c r="F494" s="275" t="s">
        <v>1794</v>
      </c>
      <c r="G494" s="275" t="s">
        <v>1805</v>
      </c>
      <c r="H494" s="302">
        <v>43.011626335213137</v>
      </c>
      <c r="I494" s="275" t="str">
        <f t="shared" si="96"/>
        <v>129XLPE/As-70</v>
      </c>
      <c r="J494" s="279" t="str">
        <f t="shared" si="93"/>
        <v>43ACSR-50/8</v>
      </c>
      <c r="K494" s="279"/>
      <c r="L494" s="283" t="s">
        <v>1407</v>
      </c>
      <c r="M494" s="283" t="s">
        <v>539</v>
      </c>
      <c r="N494" s="280" t="s">
        <v>2448</v>
      </c>
      <c r="O494" s="280" t="s">
        <v>262</v>
      </c>
      <c r="P494" s="280" t="s">
        <v>925</v>
      </c>
      <c r="Q494" s="280"/>
      <c r="R494" s="282"/>
      <c r="S494" s="281"/>
      <c r="T494" s="279"/>
      <c r="U494" s="281"/>
      <c r="V494" s="281" t="s">
        <v>263</v>
      </c>
      <c r="W494" s="281"/>
      <c r="X494" s="281" t="s">
        <v>168</v>
      </c>
      <c r="Y494" s="281"/>
      <c r="Z494" s="281" t="s">
        <v>264</v>
      </c>
      <c r="AA494" s="281" t="s">
        <v>265</v>
      </c>
      <c r="AB494" s="281" t="s">
        <v>266</v>
      </c>
      <c r="AC494" s="281"/>
      <c r="AD494" s="281"/>
      <c r="AE494" s="281"/>
      <c r="AF494" s="281"/>
      <c r="AG494" s="281"/>
      <c r="AH494" s="281"/>
      <c r="AI494" s="281"/>
      <c r="AJ494" s="281"/>
      <c r="AK494" s="281"/>
      <c r="AL494" s="281"/>
      <c r="AM494" s="281"/>
      <c r="AN494" s="281"/>
      <c r="AO494" s="281"/>
      <c r="AP494" s="281"/>
      <c r="AQ494" s="281"/>
      <c r="AR494" s="281"/>
      <c r="AS494" s="280"/>
      <c r="AT494" s="280"/>
      <c r="AU494" s="281" t="s">
        <v>267</v>
      </c>
      <c r="AV494" s="281" t="s">
        <v>45</v>
      </c>
      <c r="AW494" s="281"/>
      <c r="AX494" s="281"/>
      <c r="AY494" s="281"/>
      <c r="AZ494" s="281"/>
      <c r="BA494" s="281"/>
      <c r="BB494" s="274"/>
    </row>
    <row r="495" spans="1:54">
      <c r="A495" s="291"/>
      <c r="B495" s="273" t="s">
        <v>1766</v>
      </c>
      <c r="C495" s="274" t="s">
        <v>2464</v>
      </c>
      <c r="D495" s="275" t="s">
        <v>328</v>
      </c>
      <c r="E495" s="277"/>
      <c r="F495" s="275" t="s">
        <v>1795</v>
      </c>
      <c r="G495" s="275" t="s">
        <v>1806</v>
      </c>
      <c r="H495" s="302">
        <v>43.011626335213137</v>
      </c>
      <c r="I495" s="275" t="str">
        <f t="shared" si="96"/>
        <v>129XLPE/As-70</v>
      </c>
      <c r="J495" s="279" t="str">
        <f t="shared" si="93"/>
        <v>43ACSR-50/8</v>
      </c>
      <c r="K495" s="279"/>
      <c r="L495" s="283" t="s">
        <v>1407</v>
      </c>
      <c r="M495" s="283" t="s">
        <v>539</v>
      </c>
      <c r="N495" s="280" t="s">
        <v>2448</v>
      </c>
      <c r="O495" s="280" t="s">
        <v>262</v>
      </c>
      <c r="P495" s="280" t="s">
        <v>925</v>
      </c>
      <c r="Q495" s="280"/>
      <c r="R495" s="282"/>
      <c r="S495" s="281"/>
      <c r="T495" s="279"/>
      <c r="U495" s="281" t="s">
        <v>3</v>
      </c>
      <c r="V495" s="281" t="s">
        <v>263</v>
      </c>
      <c r="W495" s="281"/>
      <c r="X495" s="281" t="s">
        <v>168</v>
      </c>
      <c r="Y495" s="281"/>
      <c r="Z495" s="281" t="s">
        <v>264</v>
      </c>
      <c r="AA495" s="281" t="s">
        <v>265</v>
      </c>
      <c r="AB495" s="281" t="s">
        <v>266</v>
      </c>
      <c r="AC495" s="281"/>
      <c r="AD495" s="281"/>
      <c r="AE495" s="281"/>
      <c r="AF495" s="281"/>
      <c r="AG495" s="281"/>
      <c r="AH495" s="281"/>
      <c r="AI495" s="281"/>
      <c r="AJ495" s="281"/>
      <c r="AK495" s="281"/>
      <c r="AL495" s="281"/>
      <c r="AM495" s="281"/>
      <c r="AN495" s="281"/>
      <c r="AO495" s="281"/>
      <c r="AP495" s="281"/>
      <c r="AQ495" s="281"/>
      <c r="AR495" s="281"/>
      <c r="AS495" s="280"/>
      <c r="AT495" s="280"/>
      <c r="AU495" s="281" t="s">
        <v>267</v>
      </c>
      <c r="AV495" s="281" t="s">
        <v>45</v>
      </c>
      <c r="AW495" s="281"/>
      <c r="AX495" s="281"/>
      <c r="AY495" s="281"/>
      <c r="AZ495" s="281"/>
      <c r="BA495" s="281"/>
      <c r="BB495" s="274"/>
    </row>
    <row r="496" spans="1:54">
      <c r="A496" s="291"/>
      <c r="B496" s="273" t="s">
        <v>1767</v>
      </c>
      <c r="C496" s="274" t="s">
        <v>2464</v>
      </c>
      <c r="D496" s="275" t="s">
        <v>328</v>
      </c>
      <c r="E496" s="277"/>
      <c r="F496" s="275" t="s">
        <v>1810</v>
      </c>
      <c r="G496" s="275" t="s">
        <v>1812</v>
      </c>
      <c r="H496" s="302">
        <v>43.011626335213101</v>
      </c>
      <c r="I496" s="275" t="str">
        <f t="shared" si="96"/>
        <v>129XLPE/As-70</v>
      </c>
      <c r="J496" s="279" t="str">
        <f t="shared" si="93"/>
        <v>43ACSR-50/8</v>
      </c>
      <c r="K496" s="279"/>
      <c r="L496" s="283" t="s">
        <v>1407</v>
      </c>
      <c r="M496" s="283" t="s">
        <v>539</v>
      </c>
      <c r="N496" s="280" t="s">
        <v>2448</v>
      </c>
      <c r="O496" s="280" t="s">
        <v>262</v>
      </c>
      <c r="P496" s="280" t="s">
        <v>925</v>
      </c>
      <c r="Q496" s="280"/>
      <c r="R496" s="282"/>
      <c r="S496" s="281"/>
      <c r="T496" s="279"/>
      <c r="U496" s="281"/>
      <c r="V496" s="281" t="s">
        <v>263</v>
      </c>
      <c r="W496" s="281"/>
      <c r="X496" s="281" t="s">
        <v>168</v>
      </c>
      <c r="Y496" s="281"/>
      <c r="Z496" s="281" t="s">
        <v>264</v>
      </c>
      <c r="AA496" s="281" t="s">
        <v>265</v>
      </c>
      <c r="AB496" s="281" t="s">
        <v>266</v>
      </c>
      <c r="AC496" s="281"/>
      <c r="AD496" s="281"/>
      <c r="AE496" s="281"/>
      <c r="AF496" s="281"/>
      <c r="AG496" s="281"/>
      <c r="AH496" s="281"/>
      <c r="AI496" s="281"/>
      <c r="AJ496" s="281"/>
      <c r="AK496" s="281"/>
      <c r="AL496" s="281"/>
      <c r="AM496" s="281"/>
      <c r="AN496" s="281"/>
      <c r="AO496" s="281"/>
      <c r="AP496" s="281"/>
      <c r="AQ496" s="281"/>
      <c r="AR496" s="281"/>
      <c r="AS496" s="280"/>
      <c r="AT496" s="280"/>
      <c r="AU496" s="281" t="s">
        <v>267</v>
      </c>
      <c r="AV496" s="281" t="s">
        <v>45</v>
      </c>
      <c r="AW496" s="281"/>
      <c r="AX496" s="281"/>
      <c r="AY496" s="281"/>
      <c r="AZ496" s="281"/>
      <c r="BA496" s="281"/>
      <c r="BB496" s="274"/>
    </row>
    <row r="497" spans="1:54">
      <c r="A497" s="291"/>
      <c r="B497" s="273" t="s">
        <v>1757</v>
      </c>
      <c r="C497" s="274" t="s">
        <v>1815</v>
      </c>
      <c r="D497" s="275" t="s">
        <v>328</v>
      </c>
      <c r="E497" s="277"/>
      <c r="F497" s="275" t="s">
        <v>1811</v>
      </c>
      <c r="G497" s="275" t="s">
        <v>1813</v>
      </c>
      <c r="H497" s="302">
        <v>43.011626335213101</v>
      </c>
      <c r="I497" s="275" t="str">
        <f t="shared" si="96"/>
        <v>129XLPE/As-70</v>
      </c>
      <c r="J497" s="279" t="str">
        <f t="shared" si="93"/>
        <v>43ACSR-50/8</v>
      </c>
      <c r="K497" s="279"/>
      <c r="L497" s="283" t="s">
        <v>1861</v>
      </c>
      <c r="M497" s="283" t="s">
        <v>121</v>
      </c>
      <c r="N497" s="280" t="s">
        <v>2452</v>
      </c>
      <c r="O497" s="280" t="s">
        <v>256</v>
      </c>
      <c r="P497" s="280" t="s">
        <v>923</v>
      </c>
      <c r="Q497" s="280"/>
      <c r="R497" s="282"/>
      <c r="S497" s="281"/>
      <c r="T497" s="279"/>
      <c r="U497" s="281"/>
      <c r="V497" s="281" t="s">
        <v>263</v>
      </c>
      <c r="W497" s="281"/>
      <c r="X497" s="281" t="s">
        <v>168</v>
      </c>
      <c r="Y497" s="281" t="s">
        <v>166</v>
      </c>
      <c r="Z497" s="281"/>
      <c r="AA497" s="281" t="s">
        <v>265</v>
      </c>
      <c r="AB497" s="281" t="s">
        <v>258</v>
      </c>
      <c r="AC497" s="281"/>
      <c r="AD497" s="281"/>
      <c r="AE497" s="281"/>
      <c r="AF497" s="281"/>
      <c r="AG497" s="281"/>
      <c r="AH497" s="281"/>
      <c r="AI497" s="281"/>
      <c r="AJ497" s="281"/>
      <c r="AK497" s="281"/>
      <c r="AL497" s="281"/>
      <c r="AM497" s="281"/>
      <c r="AN497" s="281"/>
      <c r="AO497" s="281"/>
      <c r="AP497" s="281"/>
      <c r="AQ497" s="281"/>
      <c r="AR497" s="281"/>
      <c r="AS497" s="280"/>
      <c r="AT497" s="280"/>
      <c r="AU497" s="281" t="s">
        <v>267</v>
      </c>
      <c r="AV497" s="281" t="s">
        <v>45</v>
      </c>
      <c r="AW497" s="281"/>
      <c r="AX497" s="281"/>
      <c r="AY497" s="281"/>
      <c r="AZ497" s="281"/>
      <c r="BA497" s="281"/>
      <c r="BB497" s="274"/>
    </row>
    <row r="498" spans="1:54" ht="56.25" customHeight="1">
      <c r="A498" s="254" t="s">
        <v>22</v>
      </c>
      <c r="B498" s="297" t="s">
        <v>909</v>
      </c>
      <c r="C498" s="298" t="s">
        <v>1270</v>
      </c>
      <c r="D498" s="299"/>
      <c r="E498" s="277"/>
      <c r="F498" s="277"/>
      <c r="G498" s="277"/>
      <c r="H498" s="290">
        <f>SUM(H499:H510)</f>
        <v>127</v>
      </c>
      <c r="I498" s="279"/>
      <c r="J498" s="279"/>
      <c r="K498" s="279"/>
      <c r="L498" s="280"/>
      <c r="M498" s="280"/>
      <c r="N498" s="280"/>
      <c r="O498" s="280"/>
      <c r="P498" s="280"/>
      <c r="Q498" s="280"/>
      <c r="R498" s="282"/>
      <c r="S498" s="281"/>
      <c r="T498" s="279"/>
      <c r="U498" s="281"/>
      <c r="V498" s="281"/>
      <c r="W498" s="281"/>
      <c r="X498" s="281"/>
      <c r="Y498" s="281"/>
      <c r="Z498" s="281"/>
      <c r="AA498" s="281"/>
      <c r="AB498" s="281"/>
      <c r="AC498" s="281"/>
      <c r="AD498" s="281"/>
      <c r="AE498" s="281"/>
      <c r="AF498" s="281"/>
      <c r="AG498" s="281"/>
      <c r="AH498" s="281"/>
      <c r="AI498" s="281"/>
      <c r="AJ498" s="281"/>
      <c r="AK498" s="281"/>
      <c r="AL498" s="281"/>
      <c r="AM498" s="281"/>
      <c r="AN498" s="281"/>
      <c r="AO498" s="281"/>
      <c r="AP498" s="281"/>
      <c r="AQ498" s="281"/>
      <c r="AR498" s="281"/>
      <c r="AS498" s="280"/>
      <c r="AT498" s="280"/>
      <c r="AU498" s="281"/>
      <c r="AV498" s="281"/>
      <c r="AW498" s="281"/>
      <c r="AX498" s="281"/>
      <c r="AY498" s="281"/>
      <c r="AZ498" s="281"/>
      <c r="BA498" s="281"/>
      <c r="BB498" s="274"/>
    </row>
    <row r="499" spans="1:54" ht="26.4">
      <c r="A499" s="254"/>
      <c r="B499" s="301" t="s">
        <v>885</v>
      </c>
      <c r="C499" s="298" t="s">
        <v>1845</v>
      </c>
      <c r="D499" s="299"/>
      <c r="E499" s="277"/>
      <c r="F499" s="277"/>
      <c r="G499" s="277"/>
      <c r="H499" s="278"/>
      <c r="I499" s="279"/>
      <c r="J499" s="279"/>
      <c r="K499" s="279"/>
      <c r="L499" s="280"/>
      <c r="M499" s="280"/>
      <c r="N499" s="280"/>
      <c r="O499" s="280"/>
      <c r="P499" s="280"/>
      <c r="Q499" s="280"/>
      <c r="R499" s="282"/>
      <c r="S499" s="281"/>
      <c r="T499" s="279"/>
      <c r="U499" s="281"/>
      <c r="V499" s="281"/>
      <c r="W499" s="281"/>
      <c r="X499" s="281"/>
      <c r="Y499" s="281"/>
      <c r="Z499" s="281"/>
      <c r="AA499" s="281"/>
      <c r="AB499" s="281"/>
      <c r="AC499" s="281"/>
      <c r="AD499" s="281"/>
      <c r="AE499" s="281"/>
      <c r="AF499" s="281"/>
      <c r="AG499" s="281"/>
      <c r="AH499" s="281"/>
      <c r="AI499" s="281"/>
      <c r="AJ499" s="281"/>
      <c r="AK499" s="281"/>
      <c r="AL499" s="281"/>
      <c r="AM499" s="281"/>
      <c r="AN499" s="281"/>
      <c r="AO499" s="281"/>
      <c r="AP499" s="281"/>
      <c r="AQ499" s="281"/>
      <c r="AR499" s="281"/>
      <c r="AS499" s="280"/>
      <c r="AT499" s="280"/>
      <c r="AU499" s="281"/>
      <c r="AV499" s="281"/>
      <c r="AW499" s="281"/>
      <c r="AX499" s="281"/>
      <c r="AY499" s="281"/>
      <c r="AZ499" s="281"/>
      <c r="BA499" s="281"/>
      <c r="BB499" s="274"/>
    </row>
    <row r="500" spans="1:54" ht="13.8">
      <c r="A500" s="291"/>
      <c r="B500" s="306" t="s">
        <v>1732</v>
      </c>
      <c r="C500" s="274" t="s">
        <v>1733</v>
      </c>
      <c r="D500" s="305" t="s">
        <v>1734</v>
      </c>
      <c r="E500" s="277"/>
      <c r="F500" s="277"/>
      <c r="G500" s="277"/>
      <c r="H500" s="278"/>
      <c r="I500" s="279"/>
      <c r="J500" s="279"/>
      <c r="K500" s="279"/>
      <c r="L500" s="303" t="s">
        <v>273</v>
      </c>
      <c r="M500" s="303" t="s">
        <v>273</v>
      </c>
      <c r="N500" s="303" t="s">
        <v>273</v>
      </c>
      <c r="O500" s="303" t="s">
        <v>273</v>
      </c>
      <c r="P500" s="280"/>
      <c r="Q500" s="280"/>
      <c r="R500" s="282"/>
      <c r="S500" s="281"/>
      <c r="T500" s="279"/>
      <c r="U500" s="281"/>
      <c r="V500" s="281"/>
      <c r="W500" s="281"/>
      <c r="X500" s="281"/>
      <c r="Y500" s="281"/>
      <c r="Z500" s="281"/>
      <c r="AA500" s="281"/>
      <c r="AB500" s="281"/>
      <c r="AC500" s="281"/>
      <c r="AD500" s="281"/>
      <c r="AE500" s="281"/>
      <c r="AF500" s="281"/>
      <c r="AG500" s="281"/>
      <c r="AH500" s="281"/>
      <c r="AI500" s="281"/>
      <c r="AJ500" s="281"/>
      <c r="AK500" s="281"/>
      <c r="AL500" s="281"/>
      <c r="AM500" s="281"/>
      <c r="AN500" s="281"/>
      <c r="AO500" s="281"/>
      <c r="AP500" s="281"/>
      <c r="AQ500" s="281"/>
      <c r="AR500" s="281"/>
      <c r="AS500" s="280"/>
      <c r="AT500" s="280"/>
      <c r="AU500" s="281"/>
      <c r="AV500" s="281"/>
      <c r="AW500" s="281"/>
      <c r="AX500" s="281"/>
      <c r="AY500" s="281"/>
      <c r="AZ500" s="281"/>
      <c r="BA500" s="281"/>
      <c r="BB500" s="274"/>
    </row>
    <row r="501" spans="1:54">
      <c r="A501" s="254"/>
      <c r="B501" s="273" t="s">
        <v>1581</v>
      </c>
      <c r="C501" s="274" t="s">
        <v>1730</v>
      </c>
      <c r="D501" s="305" t="s">
        <v>1734</v>
      </c>
      <c r="E501" s="277"/>
      <c r="F501" s="275" t="s">
        <v>1735</v>
      </c>
      <c r="G501" s="275" t="s">
        <v>1745</v>
      </c>
      <c r="H501" s="302">
        <f>29*0</f>
        <v>0</v>
      </c>
      <c r="I501" s="275" t="str">
        <f t="shared" ref="I501:I507" si="97">ROUND(H501,0)&amp;D501</f>
        <v>0(AC120)</v>
      </c>
      <c r="J501" s="279"/>
      <c r="K501" s="279"/>
      <c r="L501" s="283" t="s">
        <v>1861</v>
      </c>
      <c r="M501" s="283" t="s">
        <v>121</v>
      </c>
      <c r="N501" s="280" t="s">
        <v>2452</v>
      </c>
      <c r="O501" s="280" t="s">
        <v>268</v>
      </c>
      <c r="P501" s="280" t="s">
        <v>924</v>
      </c>
      <c r="Q501" s="280"/>
      <c r="R501" s="282"/>
      <c r="S501" s="281"/>
      <c r="T501" s="279"/>
      <c r="U501" s="281"/>
      <c r="V501" s="281"/>
      <c r="W501" s="281"/>
      <c r="X501" s="281"/>
      <c r="Y501" s="281"/>
      <c r="Z501" s="281"/>
      <c r="AA501" s="281"/>
      <c r="AB501" s="281"/>
      <c r="AC501" s="281"/>
      <c r="AD501" s="281"/>
      <c r="AE501" s="281"/>
      <c r="AF501" s="281"/>
      <c r="AG501" s="281"/>
      <c r="AH501" s="281"/>
      <c r="AI501" s="281"/>
      <c r="AJ501" s="281"/>
      <c r="AK501" s="281"/>
      <c r="AL501" s="281"/>
      <c r="AM501" s="281"/>
      <c r="AN501" s="281"/>
      <c r="AO501" s="281"/>
      <c r="AP501" s="281"/>
      <c r="AQ501" s="281"/>
      <c r="AR501" s="281"/>
      <c r="AS501" s="280"/>
      <c r="AT501" s="280"/>
      <c r="AU501" s="281" t="s">
        <v>267</v>
      </c>
      <c r="AV501" s="281" t="s">
        <v>45</v>
      </c>
      <c r="AW501" s="281"/>
      <c r="AX501" s="281"/>
      <c r="AY501" s="281"/>
      <c r="AZ501" s="281"/>
      <c r="BA501" s="281"/>
      <c r="BB501" s="274"/>
    </row>
    <row r="502" spans="1:54">
      <c r="A502" s="291"/>
      <c r="B502" s="273" t="s">
        <v>1582</v>
      </c>
      <c r="C502" s="274" t="s">
        <v>1623</v>
      </c>
      <c r="D502" s="305" t="s">
        <v>1734</v>
      </c>
      <c r="E502" s="277"/>
      <c r="F502" s="275" t="s">
        <v>1736</v>
      </c>
      <c r="G502" s="275" t="s">
        <v>1746</v>
      </c>
      <c r="H502" s="302">
        <f>40*0</f>
        <v>0</v>
      </c>
      <c r="I502" s="275" t="str">
        <f t="shared" si="97"/>
        <v>0(AC120)</v>
      </c>
      <c r="J502" s="279"/>
      <c r="K502" s="279"/>
      <c r="L502" s="283" t="s">
        <v>1407</v>
      </c>
      <c r="M502" s="283" t="s">
        <v>539</v>
      </c>
      <c r="N502" s="280" t="s">
        <v>2448</v>
      </c>
      <c r="O502" s="280" t="s">
        <v>262</v>
      </c>
      <c r="P502" s="280" t="s">
        <v>925</v>
      </c>
      <c r="Q502" s="280"/>
      <c r="R502" s="282"/>
      <c r="S502" s="281"/>
      <c r="T502" s="279"/>
      <c r="U502" s="281"/>
      <c r="V502" s="281"/>
      <c r="W502" s="281"/>
      <c r="X502" s="281"/>
      <c r="Y502" s="281"/>
      <c r="Z502" s="281"/>
      <c r="AA502" s="281"/>
      <c r="AB502" s="281"/>
      <c r="AC502" s="281"/>
      <c r="AD502" s="281"/>
      <c r="AE502" s="281"/>
      <c r="AF502" s="281"/>
      <c r="AG502" s="281"/>
      <c r="AH502" s="281"/>
      <c r="AI502" s="281"/>
      <c r="AJ502" s="281"/>
      <c r="AK502" s="281"/>
      <c r="AL502" s="281"/>
      <c r="AM502" s="281"/>
      <c r="AN502" s="281"/>
      <c r="AO502" s="281"/>
      <c r="AP502" s="281"/>
      <c r="AQ502" s="281"/>
      <c r="AR502" s="281"/>
      <c r="AS502" s="280"/>
      <c r="AT502" s="280"/>
      <c r="AU502" s="281" t="s">
        <v>267</v>
      </c>
      <c r="AV502" s="281" t="s">
        <v>45</v>
      </c>
      <c r="AW502" s="281"/>
      <c r="AX502" s="281"/>
      <c r="AY502" s="281"/>
      <c r="AZ502" s="281"/>
      <c r="BA502" s="281"/>
      <c r="BB502" s="274"/>
    </row>
    <row r="503" spans="1:54" ht="13.8">
      <c r="A503" s="291"/>
      <c r="B503" s="273" t="s">
        <v>1583</v>
      </c>
      <c r="C503" s="274" t="s">
        <v>1324</v>
      </c>
      <c r="D503" s="305" t="s">
        <v>1734</v>
      </c>
      <c r="E503" s="277"/>
      <c r="F503" s="275" t="s">
        <v>1737</v>
      </c>
      <c r="G503" s="275" t="s">
        <v>1747</v>
      </c>
      <c r="H503" s="302">
        <f>42*0</f>
        <v>0</v>
      </c>
      <c r="I503" s="275" t="str">
        <f t="shared" si="97"/>
        <v>0(AC120)</v>
      </c>
      <c r="J503" s="279"/>
      <c r="K503" s="279"/>
      <c r="L503" s="303" t="s">
        <v>273</v>
      </c>
      <c r="M503" s="303" t="s">
        <v>273</v>
      </c>
      <c r="N503" s="303" t="s">
        <v>273</v>
      </c>
      <c r="O503" s="303" t="s">
        <v>273</v>
      </c>
      <c r="P503" s="280"/>
      <c r="Q503" s="280"/>
      <c r="R503" s="282"/>
      <c r="S503" s="281"/>
      <c r="T503" s="279"/>
      <c r="U503" s="281"/>
      <c r="V503" s="281"/>
      <c r="W503" s="281"/>
      <c r="X503" s="281"/>
      <c r="Y503" s="281"/>
      <c r="Z503" s="281"/>
      <c r="AA503" s="281"/>
      <c r="AB503" s="281"/>
      <c r="AC503" s="281"/>
      <c r="AD503" s="281"/>
      <c r="AE503" s="281"/>
      <c r="AF503" s="281"/>
      <c r="AG503" s="281"/>
      <c r="AH503" s="281"/>
      <c r="AI503" s="281"/>
      <c r="AJ503" s="281"/>
      <c r="AK503" s="281"/>
      <c r="AL503" s="281"/>
      <c r="AM503" s="281"/>
      <c r="AN503" s="281"/>
      <c r="AO503" s="281"/>
      <c r="AP503" s="281"/>
      <c r="AQ503" s="281"/>
      <c r="AR503" s="281"/>
      <c r="AS503" s="280"/>
      <c r="AT503" s="280"/>
      <c r="AU503" s="281"/>
      <c r="AV503" s="281"/>
      <c r="AW503" s="281"/>
      <c r="AX503" s="281"/>
      <c r="AY503" s="281"/>
      <c r="AZ503" s="281"/>
      <c r="BA503" s="281"/>
      <c r="BB503" s="274"/>
    </row>
    <row r="504" spans="1:54">
      <c r="A504" s="291"/>
      <c r="B504" s="273" t="s">
        <v>1584</v>
      </c>
      <c r="C504" s="274" t="s">
        <v>1623</v>
      </c>
      <c r="D504" s="305" t="s">
        <v>1734</v>
      </c>
      <c r="E504" s="277"/>
      <c r="F504" s="275" t="s">
        <v>1738</v>
      </c>
      <c r="G504" s="275" t="s">
        <v>1748</v>
      </c>
      <c r="H504" s="302">
        <f>53*0</f>
        <v>0</v>
      </c>
      <c r="I504" s="275" t="str">
        <f t="shared" si="97"/>
        <v>0(AC120)</v>
      </c>
      <c r="J504" s="279"/>
      <c r="K504" s="279"/>
      <c r="L504" s="283" t="s">
        <v>1407</v>
      </c>
      <c r="M504" s="283" t="s">
        <v>539</v>
      </c>
      <c r="N504" s="280" t="s">
        <v>2448</v>
      </c>
      <c r="O504" s="280" t="s">
        <v>262</v>
      </c>
      <c r="P504" s="280" t="s">
        <v>925</v>
      </c>
      <c r="Q504" s="280"/>
      <c r="R504" s="282"/>
      <c r="S504" s="281"/>
      <c r="T504" s="279"/>
      <c r="U504" s="281" t="s">
        <v>3</v>
      </c>
      <c r="V504" s="281" t="s">
        <v>263</v>
      </c>
      <c r="W504" s="281"/>
      <c r="X504" s="281"/>
      <c r="Y504" s="281"/>
      <c r="Z504" s="281"/>
      <c r="AA504" s="281"/>
      <c r="AB504" s="281"/>
      <c r="AC504" s="281"/>
      <c r="AD504" s="281"/>
      <c r="AE504" s="281"/>
      <c r="AF504" s="281"/>
      <c r="AG504" s="281"/>
      <c r="AH504" s="281"/>
      <c r="AI504" s="281"/>
      <c r="AJ504" s="281"/>
      <c r="AK504" s="281"/>
      <c r="AL504" s="281"/>
      <c r="AM504" s="281"/>
      <c r="AN504" s="281"/>
      <c r="AO504" s="281"/>
      <c r="AP504" s="281"/>
      <c r="AQ504" s="281"/>
      <c r="AR504" s="281"/>
      <c r="AS504" s="280"/>
      <c r="AT504" s="280"/>
      <c r="AU504" s="281" t="s">
        <v>267</v>
      </c>
      <c r="AV504" s="281" t="s">
        <v>45</v>
      </c>
      <c r="AW504" s="281"/>
      <c r="AX504" s="281"/>
      <c r="AY504" s="281"/>
      <c r="AZ504" s="281"/>
      <c r="BA504" s="281"/>
      <c r="BB504" s="274"/>
    </row>
    <row r="505" spans="1:54" ht="13.8">
      <c r="A505" s="291"/>
      <c r="B505" s="273" t="s">
        <v>1585</v>
      </c>
      <c r="C505" s="274" t="s">
        <v>1324</v>
      </c>
      <c r="D505" s="305" t="s">
        <v>1734</v>
      </c>
      <c r="E505" s="277"/>
      <c r="F505" s="275" t="s">
        <v>1739</v>
      </c>
      <c r="G505" s="275" t="s">
        <v>1749</v>
      </c>
      <c r="H505" s="302">
        <f>52*0</f>
        <v>0</v>
      </c>
      <c r="I505" s="275" t="str">
        <f t="shared" si="97"/>
        <v>0(AC120)</v>
      </c>
      <c r="J505" s="279"/>
      <c r="K505" s="279"/>
      <c r="L505" s="303" t="s">
        <v>273</v>
      </c>
      <c r="M505" s="303" t="s">
        <v>273</v>
      </c>
      <c r="N505" s="303" t="s">
        <v>273</v>
      </c>
      <c r="O505" s="303" t="s">
        <v>273</v>
      </c>
      <c r="P505" s="280"/>
      <c r="Q505" s="280"/>
      <c r="R505" s="282"/>
      <c r="S505" s="281"/>
      <c r="T505" s="279"/>
      <c r="U505" s="281"/>
      <c r="V505" s="281"/>
      <c r="W505" s="281"/>
      <c r="X505" s="281"/>
      <c r="Y505" s="281"/>
      <c r="Z505" s="281"/>
      <c r="AA505" s="281"/>
      <c r="AB505" s="281"/>
      <c r="AC505" s="281"/>
      <c r="AD505" s="281"/>
      <c r="AE505" s="281"/>
      <c r="AF505" s="281"/>
      <c r="AG505" s="281"/>
      <c r="AH505" s="281"/>
      <c r="AI505" s="281"/>
      <c r="AJ505" s="281"/>
      <c r="AK505" s="281"/>
      <c r="AL505" s="281"/>
      <c r="AM505" s="281"/>
      <c r="AN505" s="281"/>
      <c r="AO505" s="281"/>
      <c r="AP505" s="281"/>
      <c r="AQ505" s="281"/>
      <c r="AR505" s="281"/>
      <c r="AS505" s="280"/>
      <c r="AT505" s="280"/>
      <c r="AU505" s="281"/>
      <c r="AV505" s="281"/>
      <c r="AW505" s="281"/>
      <c r="AX505" s="281"/>
      <c r="AY505" s="281"/>
      <c r="AZ505" s="281"/>
      <c r="BA505" s="281"/>
      <c r="BB505" s="274"/>
    </row>
    <row r="506" spans="1:54">
      <c r="B506" s="273" t="s">
        <v>1586</v>
      </c>
      <c r="C506" s="274" t="s">
        <v>1623</v>
      </c>
      <c r="D506" s="305" t="s">
        <v>1734</v>
      </c>
      <c r="E506" s="277"/>
      <c r="F506" s="275" t="s">
        <v>1740</v>
      </c>
      <c r="G506" s="275" t="s">
        <v>1750</v>
      </c>
      <c r="H506" s="302">
        <f>54*0</f>
        <v>0</v>
      </c>
      <c r="I506" s="275" t="str">
        <f t="shared" si="97"/>
        <v>0(AC120)</v>
      </c>
      <c r="J506" s="279"/>
      <c r="K506" s="279"/>
      <c r="L506" s="283" t="s">
        <v>1407</v>
      </c>
      <c r="M506" s="283" t="s">
        <v>539</v>
      </c>
      <c r="N506" s="280" t="s">
        <v>2448</v>
      </c>
      <c r="O506" s="280" t="s">
        <v>262</v>
      </c>
      <c r="P506" s="280" t="s">
        <v>925</v>
      </c>
      <c r="Q506" s="280"/>
      <c r="R506" s="282"/>
      <c r="S506" s="281"/>
      <c r="T506" s="279"/>
      <c r="U506" s="281" t="s">
        <v>3</v>
      </c>
      <c r="V506" s="281" t="s">
        <v>263</v>
      </c>
      <c r="W506" s="281"/>
      <c r="X506" s="281"/>
      <c r="Y506" s="281"/>
      <c r="Z506" s="281"/>
      <c r="AA506" s="281"/>
      <c r="AB506" s="281"/>
      <c r="AC506" s="281"/>
      <c r="AD506" s="281"/>
      <c r="AE506" s="281"/>
      <c r="AF506" s="281"/>
      <c r="AG506" s="281"/>
      <c r="AH506" s="281"/>
      <c r="AI506" s="281"/>
      <c r="AJ506" s="281"/>
      <c r="AK506" s="281"/>
      <c r="AL506" s="281"/>
      <c r="AM506" s="281"/>
      <c r="AN506" s="281"/>
      <c r="AO506" s="281"/>
      <c r="AP506" s="281"/>
      <c r="AQ506" s="281"/>
      <c r="AR506" s="281"/>
      <c r="AS506" s="280"/>
      <c r="AT506" s="280"/>
      <c r="AU506" s="281" t="s">
        <v>267</v>
      </c>
      <c r="AV506" s="281" t="s">
        <v>45</v>
      </c>
      <c r="AW506" s="281"/>
      <c r="AX506" s="281"/>
      <c r="AY506" s="281"/>
      <c r="AZ506" s="281"/>
      <c r="BA506" s="281"/>
      <c r="BB506" s="274"/>
    </row>
    <row r="507" spans="1:54" ht="13.8">
      <c r="B507" s="273" t="s">
        <v>1587</v>
      </c>
      <c r="C507" s="274" t="s">
        <v>1324</v>
      </c>
      <c r="D507" s="305" t="s">
        <v>1734</v>
      </c>
      <c r="E507" s="277"/>
      <c r="F507" s="275" t="s">
        <v>1741</v>
      </c>
      <c r="G507" s="275" t="s">
        <v>1751</v>
      </c>
      <c r="H507" s="302">
        <f>55*0</f>
        <v>0</v>
      </c>
      <c r="I507" s="275" t="str">
        <f t="shared" si="97"/>
        <v>0(AC120)</v>
      </c>
      <c r="J507" s="279"/>
      <c r="K507" s="279"/>
      <c r="L507" s="303" t="s">
        <v>273</v>
      </c>
      <c r="M507" s="303" t="s">
        <v>273</v>
      </c>
      <c r="N507" s="303" t="s">
        <v>273</v>
      </c>
      <c r="O507" s="303" t="s">
        <v>273</v>
      </c>
      <c r="P507" s="280"/>
      <c r="Q507" s="280"/>
      <c r="R507" s="282"/>
      <c r="S507" s="281"/>
      <c r="T507" s="279" t="s">
        <v>1755</v>
      </c>
      <c r="U507" s="281"/>
      <c r="V507" s="281"/>
      <c r="W507" s="281"/>
      <c r="X507" s="281"/>
      <c r="Y507" s="281"/>
      <c r="Z507" s="281"/>
      <c r="AA507" s="281"/>
      <c r="AB507" s="281"/>
      <c r="AC507" s="281"/>
      <c r="AD507" s="281"/>
      <c r="AE507" s="281"/>
      <c r="AF507" s="281"/>
      <c r="AG507" s="281"/>
      <c r="AH507" s="281"/>
      <c r="AI507" s="281"/>
      <c r="AJ507" s="281"/>
      <c r="AK507" s="281"/>
      <c r="AL507" s="281"/>
      <c r="AM507" s="281"/>
      <c r="AN507" s="281"/>
      <c r="AO507" s="281"/>
      <c r="AP507" s="281"/>
      <c r="AQ507" s="281"/>
      <c r="AR507" s="281"/>
      <c r="AS507" s="280"/>
      <c r="AT507" s="280"/>
      <c r="AU507" s="281"/>
      <c r="AV507" s="281"/>
      <c r="AW507" s="281"/>
      <c r="AX507" s="281"/>
      <c r="AY507" s="281"/>
      <c r="AZ507" s="281"/>
      <c r="BA507" s="281"/>
      <c r="BB507" s="274"/>
    </row>
    <row r="508" spans="1:54">
      <c r="B508" s="273" t="s">
        <v>1588</v>
      </c>
      <c r="C508" s="274" t="s">
        <v>1623</v>
      </c>
      <c r="D508" s="305" t="s">
        <v>319</v>
      </c>
      <c r="E508" s="277"/>
      <c r="F508" s="275" t="s">
        <v>1742</v>
      </c>
      <c r="G508" s="275" t="s">
        <v>1752</v>
      </c>
      <c r="H508" s="302">
        <v>40</v>
      </c>
      <c r="I508" s="275" t="str">
        <f t="shared" ref="I508:I510" si="98">IF(H508&gt;0,3*ROUND(H508,0)&amp;D508,"-")</f>
        <v>120ACSR-120/19</v>
      </c>
      <c r="J508" s="279"/>
      <c r="K508" s="279"/>
      <c r="L508" s="283" t="s">
        <v>1407</v>
      </c>
      <c r="M508" s="283" t="s">
        <v>539</v>
      </c>
      <c r="N508" s="280" t="s">
        <v>2448</v>
      </c>
      <c r="O508" s="280" t="s">
        <v>262</v>
      </c>
      <c r="P508" s="280" t="s">
        <v>925</v>
      </c>
      <c r="Q508" s="280"/>
      <c r="R508" s="282"/>
      <c r="S508" s="281"/>
      <c r="T508" s="279"/>
      <c r="U508" s="281"/>
      <c r="V508" s="281"/>
      <c r="W508" s="281"/>
      <c r="X508" s="281"/>
      <c r="Y508" s="281"/>
      <c r="Z508" s="281"/>
      <c r="AA508" s="281"/>
      <c r="AB508" s="281"/>
      <c r="AC508" s="281"/>
      <c r="AD508" s="281"/>
      <c r="AE508" s="281"/>
      <c r="AF508" s="281"/>
      <c r="AG508" s="281"/>
      <c r="AH508" s="281"/>
      <c r="AI508" s="281"/>
      <c r="AJ508" s="281"/>
      <c r="AK508" s="281"/>
      <c r="AL508" s="281"/>
      <c r="AM508" s="281"/>
      <c r="AN508" s="281"/>
      <c r="AO508" s="281"/>
      <c r="AP508" s="281"/>
      <c r="AQ508" s="281"/>
      <c r="AR508" s="281"/>
      <c r="AS508" s="280"/>
      <c r="AT508" s="280"/>
      <c r="AU508" s="281" t="s">
        <v>267</v>
      </c>
      <c r="AV508" s="281" t="s">
        <v>45</v>
      </c>
      <c r="AW508" s="281"/>
      <c r="AX508" s="281"/>
      <c r="AY508" s="281"/>
      <c r="AZ508" s="281"/>
      <c r="BA508" s="281"/>
      <c r="BB508" s="274"/>
    </row>
    <row r="509" spans="1:54">
      <c r="B509" s="273" t="s">
        <v>1731</v>
      </c>
      <c r="C509" s="274" t="s">
        <v>1524</v>
      </c>
      <c r="D509" s="305" t="s">
        <v>319</v>
      </c>
      <c r="E509" s="277"/>
      <c r="F509" s="275" t="s">
        <v>1743</v>
      </c>
      <c r="G509" s="275" t="s">
        <v>1753</v>
      </c>
      <c r="H509" s="302">
        <v>41</v>
      </c>
      <c r="I509" s="275" t="str">
        <f t="shared" si="98"/>
        <v>123ACSR-120/19</v>
      </c>
      <c r="J509" s="279"/>
      <c r="K509" s="279"/>
      <c r="L509" s="283" t="s">
        <v>1861</v>
      </c>
      <c r="M509" s="283" t="s">
        <v>121</v>
      </c>
      <c r="N509" s="280" t="s">
        <v>2452</v>
      </c>
      <c r="O509" s="280" t="s">
        <v>268</v>
      </c>
      <c r="P509" s="280" t="s">
        <v>924</v>
      </c>
      <c r="Q509" s="280"/>
      <c r="R509" s="282"/>
      <c r="S509" s="281"/>
      <c r="T509" s="279"/>
      <c r="U509" s="281" t="s">
        <v>3</v>
      </c>
      <c r="V509" s="281" t="s">
        <v>263</v>
      </c>
      <c r="W509" s="281"/>
      <c r="X509" s="281"/>
      <c r="Y509" s="281"/>
      <c r="Z509" s="281"/>
      <c r="AA509" s="281"/>
      <c r="AB509" s="281"/>
      <c r="AC509" s="281"/>
      <c r="AD509" s="281"/>
      <c r="AE509" s="281"/>
      <c r="AF509" s="281"/>
      <c r="AG509" s="281"/>
      <c r="AH509" s="281"/>
      <c r="AI509" s="281"/>
      <c r="AJ509" s="281"/>
      <c r="AK509" s="281"/>
      <c r="AL509" s="281"/>
      <c r="AM509" s="281"/>
      <c r="AN509" s="281"/>
      <c r="AO509" s="281"/>
      <c r="AP509" s="281"/>
      <c r="AQ509" s="281"/>
      <c r="AR509" s="281"/>
      <c r="AS509" s="280"/>
      <c r="AT509" s="280"/>
      <c r="AU509" s="281" t="s">
        <v>267</v>
      </c>
      <c r="AV509" s="281" t="s">
        <v>45</v>
      </c>
      <c r="AW509" s="281"/>
      <c r="AX509" s="281"/>
      <c r="AY509" s="281"/>
      <c r="AZ509" s="281"/>
      <c r="BA509" s="281"/>
      <c r="BB509" s="274"/>
    </row>
    <row r="510" spans="1:54" ht="13.8">
      <c r="B510" s="273" t="s">
        <v>1590</v>
      </c>
      <c r="C510" s="274" t="s">
        <v>1323</v>
      </c>
      <c r="D510" s="305" t="s">
        <v>319</v>
      </c>
      <c r="E510" s="277"/>
      <c r="F510" s="275" t="s">
        <v>1744</v>
      </c>
      <c r="G510" s="275" t="s">
        <v>1754</v>
      </c>
      <c r="H510" s="302">
        <v>46</v>
      </c>
      <c r="I510" s="275" t="str">
        <f t="shared" si="98"/>
        <v>138ACSR-120/19</v>
      </c>
      <c r="J510" s="279"/>
      <c r="K510" s="279"/>
      <c r="L510" s="303" t="s">
        <v>273</v>
      </c>
      <c r="M510" s="303" t="s">
        <v>273</v>
      </c>
      <c r="N510" s="303" t="s">
        <v>273</v>
      </c>
      <c r="O510" s="280" t="s">
        <v>268</v>
      </c>
      <c r="P510" s="280" t="s">
        <v>924</v>
      </c>
      <c r="Q510" s="280"/>
      <c r="R510" s="282"/>
      <c r="S510" s="281"/>
      <c r="T510" s="279"/>
      <c r="U510" s="281"/>
      <c r="V510" s="281"/>
      <c r="W510" s="281"/>
      <c r="X510" s="281"/>
      <c r="Y510" s="281"/>
      <c r="Z510" s="281"/>
      <c r="AA510" s="281"/>
      <c r="AB510" s="281"/>
      <c r="AC510" s="281"/>
      <c r="AD510" s="281"/>
      <c r="AE510" s="281"/>
      <c r="AF510" s="281"/>
      <c r="AG510" s="281"/>
      <c r="AH510" s="281"/>
      <c r="AI510" s="281"/>
      <c r="AJ510" s="281"/>
      <c r="AK510" s="281"/>
      <c r="AL510" s="281"/>
      <c r="AM510" s="281"/>
      <c r="AN510" s="281"/>
      <c r="AO510" s="281"/>
      <c r="AP510" s="281"/>
      <c r="AQ510" s="281"/>
      <c r="AR510" s="281"/>
      <c r="AS510" s="280"/>
      <c r="AT510" s="280"/>
      <c r="AU510" s="281"/>
      <c r="AV510" s="281"/>
      <c r="AW510" s="281"/>
      <c r="AX510" s="281"/>
      <c r="AY510" s="281"/>
      <c r="AZ510" s="281"/>
      <c r="BA510" s="281"/>
      <c r="BB510" s="274"/>
    </row>
    <row r="511" spans="1:54" ht="83.25" customHeight="1">
      <c r="A511" s="254" t="s">
        <v>22</v>
      </c>
      <c r="B511" s="297" t="s">
        <v>910</v>
      </c>
      <c r="C511" s="298" t="s">
        <v>1271</v>
      </c>
      <c r="D511" s="299"/>
      <c r="E511" s="277"/>
      <c r="F511" s="277"/>
      <c r="G511" s="277"/>
      <c r="H511" s="290">
        <f>SUM(H512:H525)</f>
        <v>309</v>
      </c>
      <c r="I511" s="279"/>
      <c r="J511" s="279"/>
      <c r="K511" s="279"/>
      <c r="L511" s="280"/>
      <c r="M511" s="280"/>
      <c r="N511" s="280"/>
      <c r="O511" s="280"/>
      <c r="P511" s="280"/>
      <c r="Q511" s="280"/>
      <c r="R511" s="282"/>
      <c r="S511" s="281"/>
      <c r="T511" s="279"/>
      <c r="U511" s="281"/>
      <c r="V511" s="281"/>
      <c r="W511" s="281"/>
      <c r="X511" s="281"/>
      <c r="Y511" s="281"/>
      <c r="Z511" s="281"/>
      <c r="AA511" s="281"/>
      <c r="AB511" s="281"/>
      <c r="AC511" s="281"/>
      <c r="AD511" s="281"/>
      <c r="AE511" s="281"/>
      <c r="AF511" s="281"/>
      <c r="AG511" s="281"/>
      <c r="AH511" s="281"/>
      <c r="AI511" s="281"/>
      <c r="AJ511" s="281"/>
      <c r="AK511" s="281"/>
      <c r="AL511" s="281"/>
      <c r="AM511" s="281"/>
      <c r="AN511" s="281"/>
      <c r="AO511" s="281"/>
      <c r="AP511" s="281"/>
      <c r="AQ511" s="281"/>
      <c r="AR511" s="281"/>
      <c r="AS511" s="280"/>
      <c r="AT511" s="280"/>
      <c r="AU511" s="281"/>
      <c r="AV511" s="281"/>
      <c r="AW511" s="281"/>
      <c r="AX511" s="281"/>
      <c r="AY511" s="281"/>
      <c r="AZ511" s="281"/>
      <c r="BA511" s="281"/>
      <c r="BB511" s="274"/>
    </row>
    <row r="512" spans="1:54" ht="26.4">
      <c r="B512" s="301" t="s">
        <v>885</v>
      </c>
      <c r="C512" s="298" t="s">
        <v>1846</v>
      </c>
      <c r="D512" s="275"/>
      <c r="E512" s="277"/>
      <c r="F512" s="277"/>
      <c r="G512" s="277"/>
      <c r="H512" s="278"/>
      <c r="I512" s="279"/>
      <c r="J512" s="279"/>
      <c r="K512" s="279"/>
      <c r="L512" s="280"/>
      <c r="M512" s="280"/>
      <c r="N512" s="280"/>
      <c r="O512" s="280"/>
      <c r="P512" s="280"/>
      <c r="Q512" s="280"/>
      <c r="R512" s="282"/>
      <c r="S512" s="281"/>
      <c r="T512" s="279"/>
      <c r="U512" s="281"/>
      <c r="V512" s="281"/>
      <c r="W512" s="281"/>
      <c r="X512" s="281"/>
      <c r="Y512" s="281"/>
      <c r="Z512" s="281"/>
      <c r="AA512" s="281"/>
      <c r="AB512" s="281"/>
      <c r="AC512" s="281"/>
      <c r="AD512" s="281"/>
      <c r="AE512" s="281"/>
      <c r="AF512" s="281"/>
      <c r="AG512" s="281"/>
      <c r="AH512" s="281"/>
      <c r="AI512" s="281"/>
      <c r="AJ512" s="281"/>
      <c r="AK512" s="281"/>
      <c r="AL512" s="281"/>
      <c r="AM512" s="281"/>
      <c r="AN512" s="281"/>
      <c r="AO512" s="281"/>
      <c r="AP512" s="281"/>
      <c r="AQ512" s="281"/>
      <c r="AR512" s="281"/>
      <c r="AS512" s="280"/>
      <c r="AT512" s="280"/>
      <c r="AU512" s="281"/>
      <c r="AV512" s="281"/>
      <c r="AW512" s="281"/>
      <c r="AX512" s="281"/>
      <c r="AY512" s="281"/>
      <c r="AZ512" s="281"/>
      <c r="BA512" s="281"/>
      <c r="BB512" s="274"/>
    </row>
    <row r="513" spans="1:54" ht="13.8">
      <c r="B513" s="273" t="s">
        <v>1703</v>
      </c>
      <c r="C513" s="274" t="s">
        <v>1702</v>
      </c>
      <c r="D513" s="275"/>
      <c r="E513" s="277"/>
      <c r="F513" s="277"/>
      <c r="G513" s="277"/>
      <c r="H513" s="302"/>
      <c r="I513" s="275" t="s">
        <v>1661</v>
      </c>
      <c r="J513" s="279"/>
      <c r="K513" s="279"/>
      <c r="L513" s="303" t="s">
        <v>273</v>
      </c>
      <c r="M513" s="303" t="s">
        <v>273</v>
      </c>
      <c r="N513" s="303" t="s">
        <v>273</v>
      </c>
      <c r="O513" s="280" t="s">
        <v>256</v>
      </c>
      <c r="P513" s="280" t="s">
        <v>923</v>
      </c>
      <c r="Q513" s="287" t="s">
        <v>1216</v>
      </c>
      <c r="R513" s="287" t="s">
        <v>1218</v>
      </c>
      <c r="S513" s="281"/>
      <c r="T513" s="279"/>
      <c r="U513" s="281"/>
      <c r="V513" s="281"/>
      <c r="W513" s="281"/>
      <c r="X513" s="281"/>
      <c r="Y513" s="281"/>
      <c r="Z513" s="281"/>
      <c r="AA513" s="281"/>
      <c r="AB513" s="281"/>
      <c r="AC513" s="281"/>
      <c r="AD513" s="281"/>
      <c r="AE513" s="281"/>
      <c r="AF513" s="281"/>
      <c r="AG513" s="281"/>
      <c r="AH513" s="281"/>
      <c r="AI513" s="281"/>
      <c r="AJ513" s="281"/>
      <c r="AK513" s="281"/>
      <c r="AL513" s="281"/>
      <c r="AM513" s="281"/>
      <c r="AN513" s="281"/>
      <c r="AO513" s="281"/>
      <c r="AP513" s="281"/>
      <c r="AQ513" s="281"/>
      <c r="AR513" s="281"/>
      <c r="AS513" s="280"/>
      <c r="AT513" s="280"/>
      <c r="AU513" s="281"/>
      <c r="AV513" s="281"/>
      <c r="AW513" s="281"/>
      <c r="AX513" s="281"/>
      <c r="AY513" s="281"/>
      <c r="AZ513" s="281"/>
      <c r="BA513" s="281"/>
      <c r="BB513" s="274"/>
    </row>
    <row r="514" spans="1:54" ht="13.8">
      <c r="B514" s="273"/>
      <c r="C514" s="274"/>
      <c r="D514" s="275"/>
      <c r="E514" s="277"/>
      <c r="F514" s="277"/>
      <c r="G514" s="277"/>
      <c r="H514" s="302"/>
      <c r="I514" s="275"/>
      <c r="J514" s="279"/>
      <c r="K514" s="279"/>
      <c r="L514" s="303"/>
      <c r="M514" s="303"/>
      <c r="N514" s="303"/>
      <c r="O514" s="280" t="s">
        <v>270</v>
      </c>
      <c r="P514" s="280" t="s">
        <v>1712</v>
      </c>
      <c r="Q514" s="287"/>
      <c r="R514" s="287"/>
      <c r="S514" s="281"/>
      <c r="T514" s="279"/>
      <c r="U514" s="281"/>
      <c r="V514" s="281"/>
      <c r="W514" s="281"/>
      <c r="X514" s="281"/>
      <c r="Y514" s="281"/>
      <c r="Z514" s="281"/>
      <c r="AA514" s="281"/>
      <c r="AB514" s="281"/>
      <c r="AC514" s="281"/>
      <c r="AD514" s="281"/>
      <c r="AE514" s="281"/>
      <c r="AF514" s="281"/>
      <c r="AG514" s="281"/>
      <c r="AH514" s="281"/>
      <c r="AI514" s="281"/>
      <c r="AJ514" s="281"/>
      <c r="AK514" s="281"/>
      <c r="AL514" s="281"/>
      <c r="AM514" s="281"/>
      <c r="AN514" s="281"/>
      <c r="AO514" s="281"/>
      <c r="AP514" s="281"/>
      <c r="AQ514" s="281"/>
      <c r="AR514" s="281"/>
      <c r="AS514" s="280"/>
      <c r="AT514" s="280"/>
      <c r="AU514" s="281"/>
      <c r="AV514" s="281"/>
      <c r="AW514" s="281"/>
      <c r="AX514" s="281"/>
      <c r="AY514" s="281"/>
      <c r="AZ514" s="281"/>
      <c r="BA514" s="281"/>
      <c r="BB514" s="274"/>
    </row>
    <row r="515" spans="1:54">
      <c r="B515" s="273" t="s">
        <v>1704</v>
      </c>
      <c r="C515" s="274" t="s">
        <v>1624</v>
      </c>
      <c r="D515" s="275" t="s">
        <v>328</v>
      </c>
      <c r="E515" s="277"/>
      <c r="F515" s="275" t="s">
        <v>1713</v>
      </c>
      <c r="G515" s="275" t="s">
        <v>1721</v>
      </c>
      <c r="H515" s="302">
        <v>42</v>
      </c>
      <c r="I515" s="275" t="str">
        <f t="shared" ref="I515" si="99">IF(H515&gt;0,3*ROUND(H515,0)&amp;D515,"-")</f>
        <v>126XLPE/As-70</v>
      </c>
      <c r="J515" s="279"/>
      <c r="K515" s="279"/>
      <c r="L515" s="283" t="s">
        <v>1861</v>
      </c>
      <c r="M515" s="283" t="s">
        <v>121</v>
      </c>
      <c r="N515" s="280" t="s">
        <v>2452</v>
      </c>
      <c r="O515" s="280" t="s">
        <v>268</v>
      </c>
      <c r="P515" s="280" t="s">
        <v>924</v>
      </c>
      <c r="Q515" s="287"/>
      <c r="R515" s="287"/>
      <c r="S515" s="281"/>
      <c r="T515" s="279"/>
      <c r="U515" s="281" t="s">
        <v>3</v>
      </c>
      <c r="V515" s="281" t="s">
        <v>263</v>
      </c>
      <c r="W515" s="281"/>
      <c r="X515" s="281"/>
      <c r="Y515" s="281"/>
      <c r="Z515" s="281"/>
      <c r="AA515" s="281"/>
      <c r="AB515" s="281"/>
      <c r="AC515" s="281"/>
      <c r="AD515" s="281"/>
      <c r="AE515" s="281"/>
      <c r="AF515" s="281"/>
      <c r="AG515" s="281"/>
      <c r="AH515" s="281"/>
      <c r="AI515" s="281"/>
      <c r="AJ515" s="281"/>
      <c r="AK515" s="281"/>
      <c r="AL515" s="281"/>
      <c r="AM515" s="281"/>
      <c r="AN515" s="281"/>
      <c r="AO515" s="281"/>
      <c r="AP515" s="281"/>
      <c r="AQ515" s="281"/>
      <c r="AR515" s="281"/>
      <c r="AS515" s="280"/>
      <c r="AT515" s="280"/>
      <c r="AU515" s="281" t="s">
        <v>267</v>
      </c>
      <c r="AV515" s="281" t="s">
        <v>45</v>
      </c>
      <c r="AW515" s="281"/>
      <c r="AX515" s="281"/>
      <c r="AY515" s="281"/>
      <c r="AZ515" s="281"/>
      <c r="BA515" s="281"/>
      <c r="BB515" s="274"/>
    </row>
    <row r="516" spans="1:54">
      <c r="B516" s="273"/>
      <c r="C516" s="274"/>
      <c r="D516" s="275"/>
      <c r="E516" s="277"/>
      <c r="F516" s="307"/>
      <c r="G516" s="307"/>
      <c r="H516" s="302"/>
      <c r="I516" s="275"/>
      <c r="J516" s="279"/>
      <c r="K516" s="279"/>
      <c r="L516" s="283"/>
      <c r="M516" s="283"/>
      <c r="N516" s="280"/>
      <c r="O516" s="280" t="s">
        <v>270</v>
      </c>
      <c r="P516" s="280" t="s">
        <v>1712</v>
      </c>
      <c r="Q516" s="287"/>
      <c r="R516" s="287"/>
      <c r="S516" s="281"/>
      <c r="T516" s="279"/>
      <c r="U516" s="281"/>
      <c r="V516" s="281"/>
      <c r="W516" s="281"/>
      <c r="X516" s="281"/>
      <c r="Y516" s="281"/>
      <c r="Z516" s="281"/>
      <c r="AA516" s="281"/>
      <c r="AB516" s="281"/>
      <c r="AC516" s="281"/>
      <c r="AD516" s="281"/>
      <c r="AE516" s="281"/>
      <c r="AF516" s="281"/>
      <c r="AG516" s="281"/>
      <c r="AH516" s="281"/>
      <c r="AI516" s="281"/>
      <c r="AJ516" s="281"/>
      <c r="AK516" s="281"/>
      <c r="AL516" s="281"/>
      <c r="AM516" s="281"/>
      <c r="AN516" s="281"/>
      <c r="AO516" s="281"/>
      <c r="AP516" s="281"/>
      <c r="AQ516" s="281"/>
      <c r="AR516" s="281"/>
      <c r="AS516" s="280"/>
      <c r="AT516" s="280"/>
      <c r="AU516" s="281"/>
      <c r="AV516" s="281"/>
      <c r="AW516" s="281"/>
      <c r="AX516" s="281"/>
      <c r="AY516" s="281"/>
      <c r="AZ516" s="281"/>
      <c r="BA516" s="281"/>
      <c r="BB516" s="274"/>
    </row>
    <row r="517" spans="1:54">
      <c r="B517" s="273" t="s">
        <v>1705</v>
      </c>
      <c r="C517" s="274" t="s">
        <v>1623</v>
      </c>
      <c r="D517" s="275" t="s">
        <v>328</v>
      </c>
      <c r="E517" s="277"/>
      <c r="F517" s="275" t="s">
        <v>1714</v>
      </c>
      <c r="G517" s="275" t="s">
        <v>1722</v>
      </c>
      <c r="H517" s="302">
        <v>40</v>
      </c>
      <c r="I517" s="275" t="str">
        <f t="shared" ref="I517:I519" si="100">IF(H517&gt;0,3*ROUND(H517,0)&amp;D517,"-")</f>
        <v>120XLPE/As-70</v>
      </c>
      <c r="J517" s="279"/>
      <c r="K517" s="279"/>
      <c r="L517" s="283" t="s">
        <v>1407</v>
      </c>
      <c r="M517" s="283" t="s">
        <v>539</v>
      </c>
      <c r="N517" s="280" t="s">
        <v>2448</v>
      </c>
      <c r="O517" s="280" t="s">
        <v>262</v>
      </c>
      <c r="P517" s="280" t="s">
        <v>925</v>
      </c>
      <c r="Q517" s="280"/>
      <c r="R517" s="282"/>
      <c r="S517" s="281"/>
      <c r="T517" s="279"/>
      <c r="U517" s="281"/>
      <c r="V517" s="281"/>
      <c r="W517" s="281"/>
      <c r="X517" s="281"/>
      <c r="Y517" s="281"/>
      <c r="Z517" s="281"/>
      <c r="AA517" s="281"/>
      <c r="AB517" s="281"/>
      <c r="AC517" s="281"/>
      <c r="AD517" s="281"/>
      <c r="AE517" s="281"/>
      <c r="AF517" s="281"/>
      <c r="AG517" s="281"/>
      <c r="AH517" s="281"/>
      <c r="AI517" s="281"/>
      <c r="AJ517" s="281"/>
      <c r="AK517" s="281"/>
      <c r="AL517" s="281"/>
      <c r="AM517" s="281"/>
      <c r="AN517" s="281"/>
      <c r="AO517" s="281"/>
      <c r="AP517" s="281"/>
      <c r="AQ517" s="281"/>
      <c r="AR517" s="281"/>
      <c r="AS517" s="280"/>
      <c r="AT517" s="280"/>
      <c r="AU517" s="281" t="s">
        <v>267</v>
      </c>
      <c r="AV517" s="281" t="s">
        <v>45</v>
      </c>
      <c r="AW517" s="281"/>
      <c r="AX517" s="281"/>
      <c r="AY517" s="281"/>
      <c r="AZ517" s="281"/>
      <c r="BA517" s="281"/>
      <c r="BB517" s="274"/>
    </row>
    <row r="518" spans="1:54">
      <c r="B518" s="273" t="s">
        <v>1706</v>
      </c>
      <c r="C518" s="274" t="s">
        <v>1623</v>
      </c>
      <c r="D518" s="275" t="s">
        <v>328</v>
      </c>
      <c r="E518" s="277"/>
      <c r="F518" s="275" t="s">
        <v>1715</v>
      </c>
      <c r="G518" s="275" t="s">
        <v>1723</v>
      </c>
      <c r="H518" s="302">
        <v>40</v>
      </c>
      <c r="I518" s="275" t="str">
        <f t="shared" si="100"/>
        <v>120XLPE/As-70</v>
      </c>
      <c r="J518" s="279"/>
      <c r="K518" s="279"/>
      <c r="L518" s="283" t="s">
        <v>1407</v>
      </c>
      <c r="M518" s="283" t="s">
        <v>539</v>
      </c>
      <c r="N518" s="280" t="s">
        <v>2448</v>
      </c>
      <c r="O518" s="280" t="s">
        <v>262</v>
      </c>
      <c r="P518" s="280" t="s">
        <v>925</v>
      </c>
      <c r="Q518" s="280"/>
      <c r="R518" s="282"/>
      <c r="S518" s="281"/>
      <c r="T518" s="279"/>
      <c r="U518" s="281"/>
      <c r="V518" s="281"/>
      <c r="W518" s="281"/>
      <c r="X518" s="281"/>
      <c r="Y518" s="281"/>
      <c r="Z518" s="281"/>
      <c r="AA518" s="281"/>
      <c r="AB518" s="281"/>
      <c r="AC518" s="281"/>
      <c r="AD518" s="281"/>
      <c r="AE518" s="281"/>
      <c r="AF518" s="281"/>
      <c r="AG518" s="281"/>
      <c r="AH518" s="281"/>
      <c r="AI518" s="281"/>
      <c r="AJ518" s="281"/>
      <c r="AK518" s="281"/>
      <c r="AL518" s="281"/>
      <c r="AM518" s="281"/>
      <c r="AN518" s="281"/>
      <c r="AO518" s="281"/>
      <c r="AP518" s="281"/>
      <c r="AQ518" s="281"/>
      <c r="AR518" s="281"/>
      <c r="AS518" s="280"/>
      <c r="AT518" s="280"/>
      <c r="AU518" s="281" t="s">
        <v>267</v>
      </c>
      <c r="AV518" s="281" t="s">
        <v>45</v>
      </c>
      <c r="AW518" s="281"/>
      <c r="AX518" s="281"/>
      <c r="AY518" s="281"/>
      <c r="AZ518" s="281"/>
      <c r="BA518" s="281"/>
      <c r="BB518" s="274"/>
    </row>
    <row r="519" spans="1:54">
      <c r="B519" s="273" t="s">
        <v>1710</v>
      </c>
      <c r="C519" s="274" t="s">
        <v>1625</v>
      </c>
      <c r="D519" s="275" t="s">
        <v>328</v>
      </c>
      <c r="E519" s="277"/>
      <c r="F519" s="275" t="s">
        <v>1716</v>
      </c>
      <c r="G519" s="275" t="s">
        <v>1724</v>
      </c>
      <c r="H519" s="302">
        <v>35</v>
      </c>
      <c r="I519" s="275" t="str">
        <f t="shared" si="100"/>
        <v>105XLPE/As-70</v>
      </c>
      <c r="J519" s="279"/>
      <c r="K519" s="279"/>
      <c r="L519" s="283" t="s">
        <v>1861</v>
      </c>
      <c r="M519" s="283" t="s">
        <v>121</v>
      </c>
      <c r="N519" s="280" t="s">
        <v>2452</v>
      </c>
      <c r="O519" s="280" t="s">
        <v>256</v>
      </c>
      <c r="P519" s="280" t="s">
        <v>923</v>
      </c>
      <c r="Q519" s="280"/>
      <c r="R519" s="282"/>
      <c r="S519" s="281"/>
      <c r="T519" s="279"/>
      <c r="U519" s="281" t="s">
        <v>3</v>
      </c>
      <c r="V519" s="281" t="s">
        <v>263</v>
      </c>
      <c r="W519" s="281"/>
      <c r="X519" s="281"/>
      <c r="Y519" s="281"/>
      <c r="Z519" s="281"/>
      <c r="AA519" s="281"/>
      <c r="AB519" s="281"/>
      <c r="AC519" s="281"/>
      <c r="AD519" s="281"/>
      <c r="AE519" s="281"/>
      <c r="AF519" s="281"/>
      <c r="AG519" s="281"/>
      <c r="AH519" s="281"/>
      <c r="AI519" s="281"/>
      <c r="AJ519" s="281"/>
      <c r="AK519" s="281"/>
      <c r="AL519" s="281"/>
      <c r="AM519" s="281"/>
      <c r="AN519" s="281"/>
      <c r="AO519" s="281"/>
      <c r="AP519" s="281"/>
      <c r="AQ519" s="281"/>
      <c r="AR519" s="281"/>
      <c r="AS519" s="280"/>
      <c r="AT519" s="280"/>
      <c r="AU519" s="281" t="s">
        <v>267</v>
      </c>
      <c r="AV519" s="281" t="s">
        <v>45</v>
      </c>
      <c r="AW519" s="281"/>
      <c r="AX519" s="281"/>
      <c r="AY519" s="281"/>
      <c r="AZ519" s="281"/>
      <c r="BA519" s="281"/>
      <c r="BB519" s="274"/>
    </row>
    <row r="520" spans="1:54">
      <c r="B520" s="273"/>
      <c r="C520" s="274"/>
      <c r="D520" s="275"/>
      <c r="E520" s="277"/>
      <c r="F520" s="307"/>
      <c r="G520" s="307"/>
      <c r="H520" s="302"/>
      <c r="I520" s="275"/>
      <c r="J520" s="279"/>
      <c r="K520" s="279"/>
      <c r="L520" s="283"/>
      <c r="M520" s="283"/>
      <c r="N520" s="280"/>
      <c r="O520" s="280" t="s">
        <v>270</v>
      </c>
      <c r="P520" s="280" t="s">
        <v>1712</v>
      </c>
      <c r="Q520" s="280"/>
      <c r="R520" s="282"/>
      <c r="S520" s="281"/>
      <c r="T520" s="279"/>
      <c r="U520" s="281"/>
      <c r="V520" s="281"/>
      <c r="W520" s="281"/>
      <c r="X520" s="281"/>
      <c r="Y520" s="281"/>
      <c r="Z520" s="281"/>
      <c r="AA520" s="281"/>
      <c r="AB520" s="281"/>
      <c r="AC520" s="281"/>
      <c r="AD520" s="281"/>
      <c r="AE520" s="281"/>
      <c r="AF520" s="281"/>
      <c r="AG520" s="281"/>
      <c r="AH520" s="281"/>
      <c r="AI520" s="281"/>
      <c r="AJ520" s="281"/>
      <c r="AK520" s="281"/>
      <c r="AL520" s="281"/>
      <c r="AM520" s="281"/>
      <c r="AN520" s="281"/>
      <c r="AO520" s="281"/>
      <c r="AP520" s="281"/>
      <c r="AQ520" s="281"/>
      <c r="AR520" s="281"/>
      <c r="AS520" s="280"/>
      <c r="AT520" s="280"/>
      <c r="AU520" s="281"/>
      <c r="AV520" s="281"/>
      <c r="AW520" s="281"/>
      <c r="AX520" s="281"/>
      <c r="AY520" s="281"/>
      <c r="AZ520" s="281"/>
      <c r="BA520" s="281"/>
      <c r="BB520" s="274"/>
    </row>
    <row r="521" spans="1:54">
      <c r="B521" s="273"/>
      <c r="C521" s="274"/>
      <c r="D521" s="275"/>
      <c r="E521" s="277"/>
      <c r="F521" s="307"/>
      <c r="G521" s="307"/>
      <c r="H521" s="302"/>
      <c r="I521" s="275"/>
      <c r="J521" s="279"/>
      <c r="K521" s="279"/>
      <c r="L521" s="280"/>
      <c r="M521" s="280"/>
      <c r="N521" s="280" t="s">
        <v>117</v>
      </c>
      <c r="O521" s="280" t="s">
        <v>256</v>
      </c>
      <c r="P521" s="280" t="s">
        <v>923</v>
      </c>
      <c r="Q521" s="280"/>
      <c r="R521" s="282"/>
      <c r="S521" s="281"/>
      <c r="T521" s="279"/>
      <c r="U521" s="281"/>
      <c r="V521" s="281"/>
      <c r="W521" s="281"/>
      <c r="X521" s="281"/>
      <c r="Y521" s="281"/>
      <c r="Z521" s="281"/>
      <c r="AA521" s="281"/>
      <c r="AB521" s="281"/>
      <c r="AC521" s="281"/>
      <c r="AD521" s="281"/>
      <c r="AE521" s="281"/>
      <c r="AF521" s="281"/>
      <c r="AG521" s="281"/>
      <c r="AH521" s="281"/>
      <c r="AI521" s="281"/>
      <c r="AJ521" s="281"/>
      <c r="AK521" s="281"/>
      <c r="AL521" s="281"/>
      <c r="AM521" s="281"/>
      <c r="AN521" s="281"/>
      <c r="AO521" s="281"/>
      <c r="AP521" s="281"/>
      <c r="AQ521" s="281"/>
      <c r="AR521" s="281"/>
      <c r="AS521" s="280"/>
      <c r="AT521" s="280"/>
      <c r="AU521" s="281"/>
      <c r="AV521" s="281"/>
      <c r="AW521" s="281"/>
      <c r="AX521" s="281"/>
      <c r="AY521" s="281"/>
      <c r="AZ521" s="281"/>
      <c r="BA521" s="281"/>
      <c r="BB521" s="274"/>
    </row>
    <row r="522" spans="1:54">
      <c r="B522" s="273" t="s">
        <v>1729</v>
      </c>
      <c r="C522" s="274" t="s">
        <v>2464</v>
      </c>
      <c r="D522" s="275" t="s">
        <v>328</v>
      </c>
      <c r="E522" s="277"/>
      <c r="F522" s="275" t="s">
        <v>1717</v>
      </c>
      <c r="G522" s="275" t="s">
        <v>1725</v>
      </c>
      <c r="H522" s="302">
        <v>25</v>
      </c>
      <c r="I522" s="275" t="str">
        <f t="shared" ref="I522:I525" si="101">IF(H522&gt;0,3*ROUND(H522,0)&amp;D522,"-")</f>
        <v>75XLPE/As-70</v>
      </c>
      <c r="J522" s="279"/>
      <c r="K522" s="279"/>
      <c r="L522" s="283" t="s">
        <v>1861</v>
      </c>
      <c r="M522" s="283" t="s">
        <v>121</v>
      </c>
      <c r="N522" s="280" t="s">
        <v>2452</v>
      </c>
      <c r="O522" s="280" t="s">
        <v>256</v>
      </c>
      <c r="P522" s="280" t="s">
        <v>923</v>
      </c>
      <c r="Q522" s="280"/>
      <c r="R522" s="282"/>
      <c r="S522" s="281"/>
      <c r="T522" s="279"/>
      <c r="U522" s="281" t="s">
        <v>3</v>
      </c>
      <c r="V522" s="281" t="s">
        <v>263</v>
      </c>
      <c r="W522" s="281"/>
      <c r="X522" s="281"/>
      <c r="Y522" s="281"/>
      <c r="Z522" s="281"/>
      <c r="AA522" s="281"/>
      <c r="AB522" s="281"/>
      <c r="AC522" s="281"/>
      <c r="AD522" s="281"/>
      <c r="AE522" s="281"/>
      <c r="AF522" s="281"/>
      <c r="AG522" s="281"/>
      <c r="AH522" s="281"/>
      <c r="AI522" s="281"/>
      <c r="AJ522" s="281"/>
      <c r="AK522" s="281"/>
      <c r="AL522" s="281"/>
      <c r="AM522" s="281"/>
      <c r="AN522" s="281"/>
      <c r="AO522" s="281"/>
      <c r="AP522" s="281"/>
      <c r="AQ522" s="281"/>
      <c r="AR522" s="281"/>
      <c r="AS522" s="280"/>
      <c r="AT522" s="280"/>
      <c r="AU522" s="281" t="s">
        <v>267</v>
      </c>
      <c r="AV522" s="281" t="s">
        <v>45</v>
      </c>
      <c r="AW522" s="281"/>
      <c r="AX522" s="281"/>
      <c r="AY522" s="281"/>
      <c r="AZ522" s="281"/>
      <c r="BA522" s="281"/>
      <c r="BB522" s="274"/>
    </row>
    <row r="523" spans="1:54">
      <c r="B523" s="273" t="s">
        <v>1707</v>
      </c>
      <c r="C523" s="274" t="s">
        <v>2464</v>
      </c>
      <c r="D523" s="275" t="s">
        <v>328</v>
      </c>
      <c r="E523" s="277"/>
      <c r="F523" s="275" t="s">
        <v>1718</v>
      </c>
      <c r="G523" s="275" t="s">
        <v>1726</v>
      </c>
      <c r="H523" s="302">
        <v>42</v>
      </c>
      <c r="I523" s="275" t="str">
        <f t="shared" si="101"/>
        <v>126XLPE/As-70</v>
      </c>
      <c r="J523" s="279"/>
      <c r="K523" s="279"/>
      <c r="L523" s="283" t="s">
        <v>1407</v>
      </c>
      <c r="M523" s="283" t="s">
        <v>539</v>
      </c>
      <c r="N523" s="280" t="s">
        <v>2448</v>
      </c>
      <c r="O523" s="280" t="s">
        <v>262</v>
      </c>
      <c r="P523" s="280" t="s">
        <v>925</v>
      </c>
      <c r="Q523" s="280"/>
      <c r="R523" s="282"/>
      <c r="S523" s="281"/>
      <c r="T523" s="279"/>
      <c r="U523" s="281"/>
      <c r="V523" s="281"/>
      <c r="W523" s="281"/>
      <c r="X523" s="281"/>
      <c r="Y523" s="281"/>
      <c r="Z523" s="281"/>
      <c r="AA523" s="281"/>
      <c r="AB523" s="281"/>
      <c r="AC523" s="281"/>
      <c r="AD523" s="281"/>
      <c r="AE523" s="281"/>
      <c r="AF523" s="281"/>
      <c r="AG523" s="281"/>
      <c r="AH523" s="281"/>
      <c r="AI523" s="281"/>
      <c r="AJ523" s="281"/>
      <c r="AK523" s="281"/>
      <c r="AL523" s="281"/>
      <c r="AM523" s="281"/>
      <c r="AN523" s="281"/>
      <c r="AO523" s="281"/>
      <c r="AP523" s="281"/>
      <c r="AQ523" s="281"/>
      <c r="AR523" s="281"/>
      <c r="AS523" s="280"/>
      <c r="AT523" s="280"/>
      <c r="AU523" s="281" t="s">
        <v>267</v>
      </c>
      <c r="AV523" s="281" t="s">
        <v>45</v>
      </c>
      <c r="AW523" s="281"/>
      <c r="AX523" s="281"/>
      <c r="AY523" s="281"/>
      <c r="AZ523" s="281"/>
      <c r="BA523" s="281"/>
      <c r="BB523" s="274"/>
    </row>
    <row r="524" spans="1:54">
      <c r="B524" s="273" t="s">
        <v>1708</v>
      </c>
      <c r="C524" s="274" t="s">
        <v>2464</v>
      </c>
      <c r="D524" s="275" t="s">
        <v>328</v>
      </c>
      <c r="E524" s="277"/>
      <c r="F524" s="275" t="s">
        <v>1719</v>
      </c>
      <c r="G524" s="275" t="s">
        <v>1727</v>
      </c>
      <c r="H524" s="302">
        <v>42</v>
      </c>
      <c r="I524" s="275" t="str">
        <f t="shared" si="101"/>
        <v>126XLPE/As-70</v>
      </c>
      <c r="J524" s="279"/>
      <c r="K524" s="279"/>
      <c r="L524" s="283" t="s">
        <v>1407</v>
      </c>
      <c r="M524" s="283" t="s">
        <v>539</v>
      </c>
      <c r="N524" s="280" t="s">
        <v>2448</v>
      </c>
      <c r="O524" s="280" t="s">
        <v>262</v>
      </c>
      <c r="P524" s="280" t="s">
        <v>925</v>
      </c>
      <c r="Q524" s="280"/>
      <c r="R524" s="282"/>
      <c r="S524" s="281"/>
      <c r="T524" s="279"/>
      <c r="U524" s="281"/>
      <c r="V524" s="281"/>
      <c r="W524" s="281"/>
      <c r="X524" s="281"/>
      <c r="Y524" s="281"/>
      <c r="Z524" s="281"/>
      <c r="AA524" s="281"/>
      <c r="AB524" s="281"/>
      <c r="AC524" s="281"/>
      <c r="AD524" s="281"/>
      <c r="AE524" s="281"/>
      <c r="AF524" s="281"/>
      <c r="AG524" s="281"/>
      <c r="AH524" s="281"/>
      <c r="AI524" s="281"/>
      <c r="AJ524" s="281"/>
      <c r="AK524" s="281"/>
      <c r="AL524" s="281"/>
      <c r="AM524" s="281"/>
      <c r="AN524" s="281"/>
      <c r="AO524" s="281"/>
      <c r="AP524" s="281"/>
      <c r="AQ524" s="281"/>
      <c r="AR524" s="281"/>
      <c r="AS524" s="280"/>
      <c r="AT524" s="280"/>
      <c r="AU524" s="281" t="s">
        <v>267</v>
      </c>
      <c r="AV524" s="281" t="s">
        <v>45</v>
      </c>
      <c r="AW524" s="281"/>
      <c r="AX524" s="281"/>
      <c r="AY524" s="281"/>
      <c r="AZ524" s="281"/>
      <c r="BA524" s="281"/>
      <c r="BB524" s="274"/>
    </row>
    <row r="525" spans="1:54">
      <c r="B525" s="273" t="s">
        <v>1709</v>
      </c>
      <c r="C525" s="274" t="s">
        <v>2504</v>
      </c>
      <c r="D525" s="275" t="s">
        <v>328</v>
      </c>
      <c r="E525" s="277"/>
      <c r="F525" s="275" t="s">
        <v>1720</v>
      </c>
      <c r="G525" s="275" t="s">
        <v>1728</v>
      </c>
      <c r="H525" s="302">
        <v>43</v>
      </c>
      <c r="I525" s="275" t="str">
        <f t="shared" si="101"/>
        <v>129XLPE/As-70</v>
      </c>
      <c r="J525" s="279"/>
      <c r="K525" s="279"/>
      <c r="L525" s="283" t="s">
        <v>1861</v>
      </c>
      <c r="M525" s="283" t="s">
        <v>121</v>
      </c>
      <c r="N525" s="280" t="s">
        <v>2452</v>
      </c>
      <c r="O525" s="280" t="s">
        <v>256</v>
      </c>
      <c r="P525" s="280" t="s">
        <v>923</v>
      </c>
      <c r="Q525" s="280"/>
      <c r="R525" s="282"/>
      <c r="S525" s="281"/>
      <c r="T525" s="279"/>
      <c r="U525" s="281"/>
      <c r="V525" s="281"/>
      <c r="W525" s="281"/>
      <c r="X525" s="281"/>
      <c r="Y525" s="281"/>
      <c r="Z525" s="281"/>
      <c r="AA525" s="281"/>
      <c r="AB525" s="281"/>
      <c r="AC525" s="281"/>
      <c r="AD525" s="281"/>
      <c r="AE525" s="281"/>
      <c r="AF525" s="281"/>
      <c r="AG525" s="281"/>
      <c r="AH525" s="281"/>
      <c r="AI525" s="281"/>
      <c r="AJ525" s="281"/>
      <c r="AK525" s="281"/>
      <c r="AL525" s="281"/>
      <c r="AM525" s="281"/>
      <c r="AN525" s="281"/>
      <c r="AO525" s="281"/>
      <c r="AP525" s="281"/>
      <c r="AQ525" s="281"/>
      <c r="AR525" s="281"/>
      <c r="AS525" s="280"/>
      <c r="AT525" s="280"/>
      <c r="AU525" s="281" t="s">
        <v>267</v>
      </c>
      <c r="AV525" s="281" t="s">
        <v>45</v>
      </c>
      <c r="AW525" s="281"/>
      <c r="AX525" s="281"/>
      <c r="AY525" s="281"/>
      <c r="AZ525" s="281"/>
      <c r="BA525" s="281"/>
      <c r="BB525" s="274"/>
    </row>
    <row r="526" spans="1:54" ht="39.6">
      <c r="A526" s="254" t="s">
        <v>22</v>
      </c>
      <c r="B526" s="297" t="s">
        <v>272</v>
      </c>
      <c r="C526" s="298" t="s">
        <v>1272</v>
      </c>
      <c r="D526" s="299"/>
      <c r="E526" s="277"/>
      <c r="F526" s="277"/>
      <c r="G526" s="277"/>
      <c r="H526" s="278"/>
      <c r="I526" s="279"/>
      <c r="J526" s="279"/>
      <c r="K526" s="279"/>
      <c r="L526" s="280"/>
      <c r="M526" s="280"/>
      <c r="N526" s="280"/>
      <c r="O526" s="280"/>
      <c r="P526" s="280"/>
      <c r="Q526" s="280"/>
      <c r="R526" s="282"/>
      <c r="S526" s="281"/>
      <c r="T526" s="279"/>
      <c r="U526" s="281"/>
      <c r="V526" s="281"/>
      <c r="W526" s="281"/>
      <c r="X526" s="281"/>
      <c r="Y526" s="281"/>
      <c r="Z526" s="281"/>
      <c r="AA526" s="281"/>
      <c r="AB526" s="281"/>
      <c r="AC526" s="281"/>
      <c r="AD526" s="281"/>
      <c r="AE526" s="281"/>
      <c r="AF526" s="281"/>
      <c r="AG526" s="281"/>
      <c r="AH526" s="281"/>
      <c r="AI526" s="281"/>
      <c r="AJ526" s="281"/>
      <c r="AK526" s="281"/>
      <c r="AL526" s="281"/>
      <c r="AM526" s="281"/>
      <c r="AN526" s="281"/>
      <c r="AO526" s="281"/>
      <c r="AP526" s="281"/>
      <c r="AQ526" s="281"/>
      <c r="AR526" s="281"/>
      <c r="AS526" s="280"/>
      <c r="AT526" s="280"/>
      <c r="AU526" s="281"/>
      <c r="AV526" s="281"/>
      <c r="AW526" s="281"/>
      <c r="AX526" s="281"/>
      <c r="AY526" s="281"/>
      <c r="AZ526" s="281"/>
      <c r="BA526" s="281"/>
      <c r="BB526" s="274"/>
    </row>
    <row r="527" spans="1:54" ht="28.5" customHeight="1">
      <c r="B527" s="301" t="s">
        <v>885</v>
      </c>
      <c r="C527" s="298" t="s">
        <v>1847</v>
      </c>
      <c r="D527" s="299"/>
      <c r="E527" s="277"/>
      <c r="F527" s="277"/>
      <c r="G527" s="277"/>
      <c r="H527" s="308">
        <f>SUM(H530:H563)</f>
        <v>658</v>
      </c>
      <c r="I527" s="279"/>
      <c r="J527" s="279"/>
      <c r="K527" s="279"/>
      <c r="L527" s="280"/>
      <c r="M527" s="280"/>
      <c r="N527" s="280"/>
      <c r="O527" s="280"/>
      <c r="P527" s="280"/>
      <c r="Q527" s="280"/>
      <c r="R527" s="282"/>
      <c r="S527" s="281"/>
      <c r="T527" s="279"/>
      <c r="U527" s="281"/>
      <c r="V527" s="281"/>
      <c r="W527" s="281"/>
      <c r="X527" s="281"/>
      <c r="Y527" s="281"/>
      <c r="Z527" s="281"/>
      <c r="AA527" s="281"/>
      <c r="AB527" s="281"/>
      <c r="AC527" s="281"/>
      <c r="AD527" s="281"/>
      <c r="AE527" s="281"/>
      <c r="AF527" s="281"/>
      <c r="AG527" s="281"/>
      <c r="AH527" s="281"/>
      <c r="AI527" s="281"/>
      <c r="AJ527" s="281"/>
      <c r="AK527" s="281"/>
      <c r="AL527" s="281"/>
      <c r="AM527" s="281"/>
      <c r="AN527" s="281"/>
      <c r="AO527" s="281"/>
      <c r="AP527" s="281"/>
      <c r="AQ527" s="281"/>
      <c r="AR527" s="281"/>
      <c r="AS527" s="280"/>
      <c r="AT527" s="280"/>
      <c r="AU527" s="281"/>
      <c r="AV527" s="281"/>
      <c r="AW527" s="281"/>
      <c r="AX527" s="281"/>
      <c r="AY527" s="281"/>
      <c r="AZ527" s="281"/>
      <c r="BA527" s="281"/>
      <c r="BB527" s="274"/>
    </row>
    <row r="528" spans="1:54" ht="13.8">
      <c r="B528" s="273" t="s">
        <v>1664</v>
      </c>
      <c r="C528" s="274" t="s">
        <v>1622</v>
      </c>
      <c r="D528" s="275"/>
      <c r="E528" s="277"/>
      <c r="F528" s="277"/>
      <c r="G528" s="277"/>
      <c r="H528" s="278"/>
      <c r="I528" s="275" t="s">
        <v>1661</v>
      </c>
      <c r="J528" s="279"/>
      <c r="K528" s="279"/>
      <c r="L528" s="303" t="s">
        <v>273</v>
      </c>
      <c r="M528" s="303" t="s">
        <v>273</v>
      </c>
      <c r="N528" s="303" t="s">
        <v>273</v>
      </c>
      <c r="O528" s="280" t="s">
        <v>256</v>
      </c>
      <c r="P528" s="280" t="s">
        <v>1711</v>
      </c>
      <c r="Q528" s="287" t="s">
        <v>1216</v>
      </c>
      <c r="R528" s="287" t="s">
        <v>1218</v>
      </c>
      <c r="S528" s="281"/>
      <c r="T528" s="279"/>
      <c r="U528" s="281"/>
      <c r="V528" s="281"/>
      <c r="W528" s="281"/>
      <c r="X528" s="281"/>
      <c r="Y528" s="281"/>
      <c r="Z528" s="281"/>
      <c r="AA528" s="281"/>
      <c r="AB528" s="281"/>
      <c r="AC528" s="281"/>
      <c r="AD528" s="281"/>
      <c r="AE528" s="281"/>
      <c r="AF528" s="281"/>
      <c r="AG528" s="281"/>
      <c r="AH528" s="281"/>
      <c r="AI528" s="281"/>
      <c r="AJ528" s="281"/>
      <c r="AK528" s="281"/>
      <c r="AL528" s="281"/>
      <c r="AM528" s="281"/>
      <c r="AN528" s="281"/>
      <c r="AO528" s="281"/>
      <c r="AP528" s="281"/>
      <c r="AQ528" s="281"/>
      <c r="AR528" s="281"/>
      <c r="AS528" s="280"/>
      <c r="AT528" s="280"/>
      <c r="AU528" s="281"/>
      <c r="AV528" s="281"/>
      <c r="AW528" s="281"/>
      <c r="AX528" s="281"/>
      <c r="AY528" s="281"/>
      <c r="AZ528" s="281"/>
      <c r="BA528" s="281"/>
      <c r="BB528" s="274"/>
    </row>
    <row r="529" spans="2:54" ht="13.8">
      <c r="B529" s="273"/>
      <c r="C529" s="274"/>
      <c r="D529" s="275"/>
      <c r="E529" s="277"/>
      <c r="F529" s="277"/>
      <c r="G529" s="277"/>
      <c r="H529" s="278"/>
      <c r="I529" s="275"/>
      <c r="J529" s="279"/>
      <c r="K529" s="279"/>
      <c r="L529" s="303"/>
      <c r="M529" s="303"/>
      <c r="N529" s="303"/>
      <c r="O529" s="280" t="s">
        <v>270</v>
      </c>
      <c r="P529" s="280" t="s">
        <v>1712</v>
      </c>
      <c r="Q529" s="287"/>
      <c r="R529" s="287"/>
      <c r="S529" s="281"/>
      <c r="T529" s="279"/>
      <c r="U529" s="281"/>
      <c r="V529" s="281"/>
      <c r="W529" s="281"/>
      <c r="X529" s="281"/>
      <c r="Y529" s="281"/>
      <c r="Z529" s="281"/>
      <c r="AA529" s="281"/>
      <c r="AB529" s="281"/>
      <c r="AC529" s="281"/>
      <c r="AD529" s="281"/>
      <c r="AE529" s="281"/>
      <c r="AF529" s="281"/>
      <c r="AG529" s="281"/>
      <c r="AH529" s="281"/>
      <c r="AI529" s="281"/>
      <c r="AJ529" s="281"/>
      <c r="AK529" s="281"/>
      <c r="AL529" s="281"/>
      <c r="AM529" s="281"/>
      <c r="AN529" s="281"/>
      <c r="AO529" s="281"/>
      <c r="AP529" s="281"/>
      <c r="AQ529" s="281"/>
      <c r="AR529" s="281"/>
      <c r="AS529" s="280"/>
      <c r="AT529" s="280"/>
      <c r="AU529" s="281"/>
      <c r="AV529" s="281"/>
      <c r="AW529" s="281"/>
      <c r="AX529" s="281"/>
      <c r="AY529" s="281"/>
      <c r="AZ529" s="281"/>
      <c r="BA529" s="281"/>
      <c r="BB529" s="274"/>
    </row>
    <row r="530" spans="2:54">
      <c r="B530" s="273" t="s">
        <v>1665</v>
      </c>
      <c r="C530" s="274" t="s">
        <v>1623</v>
      </c>
      <c r="D530" s="275" t="s">
        <v>328</v>
      </c>
      <c r="E530" s="277"/>
      <c r="F530" s="275" t="s">
        <v>1629</v>
      </c>
      <c r="G530" s="275" t="s">
        <v>1640</v>
      </c>
      <c r="H530" s="302">
        <v>42</v>
      </c>
      <c r="I530" s="275" t="str">
        <f t="shared" ref="I530" si="102">IF(H530&gt;0,3*ROUND(H530,0)&amp;D530,"-")</f>
        <v>126XLPE/As-70</v>
      </c>
      <c r="J530" s="279"/>
      <c r="K530" s="279"/>
      <c r="L530" s="283" t="s">
        <v>1660</v>
      </c>
      <c r="M530" s="283" t="s">
        <v>122</v>
      </c>
      <c r="N530" s="280" t="s">
        <v>2452</v>
      </c>
      <c r="O530" s="280" t="s">
        <v>268</v>
      </c>
      <c r="P530" s="280" t="s">
        <v>925</v>
      </c>
      <c r="Q530" s="280"/>
      <c r="R530" s="282"/>
      <c r="S530" s="281"/>
      <c r="T530" s="279"/>
      <c r="U530" s="281"/>
      <c r="V530" s="281"/>
      <c r="W530" s="281"/>
      <c r="X530" s="281"/>
      <c r="Y530" s="281"/>
      <c r="Z530" s="281"/>
      <c r="AA530" s="281"/>
      <c r="AB530" s="281"/>
      <c r="AC530" s="281"/>
      <c r="AD530" s="281"/>
      <c r="AE530" s="281"/>
      <c r="AF530" s="281"/>
      <c r="AG530" s="281"/>
      <c r="AH530" s="281"/>
      <c r="AI530" s="281"/>
      <c r="AJ530" s="281"/>
      <c r="AK530" s="281"/>
      <c r="AL530" s="281"/>
      <c r="AM530" s="281"/>
      <c r="AN530" s="281"/>
      <c r="AO530" s="281"/>
      <c r="AP530" s="281"/>
      <c r="AQ530" s="281"/>
      <c r="AR530" s="281"/>
      <c r="AS530" s="280"/>
      <c r="AT530" s="280"/>
      <c r="AU530" s="281" t="s">
        <v>267</v>
      </c>
      <c r="AV530" s="281" t="s">
        <v>45</v>
      </c>
      <c r="AW530" s="281"/>
      <c r="AX530" s="281"/>
      <c r="AY530" s="281"/>
      <c r="AZ530" s="281"/>
      <c r="BA530" s="281"/>
      <c r="BB530" s="274"/>
    </row>
    <row r="531" spans="2:54">
      <c r="B531" s="273"/>
      <c r="C531" s="274"/>
      <c r="D531" s="275"/>
      <c r="E531" s="277"/>
      <c r="F531" s="275"/>
      <c r="G531" s="275"/>
      <c r="H531" s="302"/>
      <c r="I531" s="275"/>
      <c r="J531" s="279"/>
      <c r="K531" s="279"/>
      <c r="L531" s="283"/>
      <c r="M531" s="283"/>
      <c r="N531" s="280"/>
      <c r="O531" s="280" t="s">
        <v>270</v>
      </c>
      <c r="P531" s="280" t="s">
        <v>1712</v>
      </c>
      <c r="Q531" s="280"/>
      <c r="R531" s="282"/>
      <c r="S531" s="281"/>
      <c r="T531" s="279"/>
      <c r="U531" s="281"/>
      <c r="V531" s="281"/>
      <c r="W531" s="281"/>
      <c r="X531" s="281"/>
      <c r="Y531" s="281"/>
      <c r="Z531" s="281"/>
      <c r="AA531" s="281"/>
      <c r="AB531" s="281"/>
      <c r="AC531" s="281"/>
      <c r="AD531" s="281"/>
      <c r="AE531" s="281"/>
      <c r="AF531" s="281"/>
      <c r="AG531" s="281"/>
      <c r="AH531" s="281"/>
      <c r="AI531" s="281"/>
      <c r="AJ531" s="281"/>
      <c r="AK531" s="281"/>
      <c r="AL531" s="281"/>
      <c r="AM531" s="281"/>
      <c r="AN531" s="281"/>
      <c r="AO531" s="281"/>
      <c r="AP531" s="281"/>
      <c r="AQ531" s="281"/>
      <c r="AR531" s="281"/>
      <c r="AS531" s="280"/>
      <c r="AT531" s="280"/>
      <c r="AU531" s="281"/>
      <c r="AV531" s="281"/>
      <c r="AW531" s="281"/>
      <c r="AX531" s="281"/>
      <c r="AY531" s="281"/>
      <c r="AZ531" s="281"/>
      <c r="BA531" s="281"/>
      <c r="BB531" s="274"/>
    </row>
    <row r="532" spans="2:54">
      <c r="B532" s="273" t="s">
        <v>1507</v>
      </c>
      <c r="C532" s="274"/>
      <c r="D532" s="275" t="s">
        <v>1689</v>
      </c>
      <c r="E532" s="277"/>
      <c r="F532" s="275"/>
      <c r="G532" s="275"/>
      <c r="H532" s="302"/>
      <c r="I532" s="275"/>
      <c r="J532" s="279"/>
      <c r="K532" s="279"/>
      <c r="L532" s="283"/>
      <c r="M532" s="283"/>
      <c r="N532" s="280"/>
      <c r="O532" s="280"/>
      <c r="P532" s="280"/>
      <c r="Q532" s="280"/>
      <c r="R532" s="282"/>
      <c r="S532" s="281"/>
      <c r="T532" s="279"/>
      <c r="U532" s="281"/>
      <c r="V532" s="281"/>
      <c r="W532" s="281"/>
      <c r="X532" s="281"/>
      <c r="Y532" s="281"/>
      <c r="Z532" s="281"/>
      <c r="AA532" s="281"/>
      <c r="AB532" s="281"/>
      <c r="AC532" s="281" t="str">
        <f>ROUND(H530,0)&amp;D532</f>
        <v>42(ABC4x95)</v>
      </c>
      <c r="AD532" s="281" t="s">
        <v>1608</v>
      </c>
      <c r="AE532" s="281" t="s">
        <v>1609</v>
      </c>
      <c r="AF532" s="281"/>
      <c r="AG532" s="281" t="s">
        <v>1619</v>
      </c>
      <c r="AH532" s="281" t="s">
        <v>1690</v>
      </c>
      <c r="AI532" s="281"/>
      <c r="AJ532" s="281" t="s">
        <v>1567</v>
      </c>
      <c r="AK532" s="281" t="s">
        <v>2443</v>
      </c>
      <c r="AL532" s="281">
        <v>2</v>
      </c>
      <c r="AM532" s="281"/>
      <c r="AN532" s="281"/>
      <c r="AO532" s="275" t="s">
        <v>1569</v>
      </c>
      <c r="AP532" s="281"/>
      <c r="AQ532" s="281"/>
      <c r="AR532" s="281"/>
      <c r="AS532" s="280"/>
      <c r="AT532" s="275" t="s">
        <v>1576</v>
      </c>
      <c r="AU532" s="281"/>
      <c r="AV532" s="281"/>
      <c r="AW532" s="281"/>
      <c r="AX532" s="281"/>
      <c r="AY532" s="281"/>
      <c r="AZ532" s="281"/>
      <c r="BA532" s="281"/>
      <c r="BB532" s="274"/>
    </row>
    <row r="533" spans="2:54">
      <c r="B533" s="273"/>
      <c r="C533" s="274"/>
      <c r="D533" s="275"/>
      <c r="E533" s="277"/>
      <c r="F533" s="275"/>
      <c r="G533" s="275"/>
      <c r="H533" s="302"/>
      <c r="I533" s="275"/>
      <c r="J533" s="279"/>
      <c r="K533" s="279"/>
      <c r="L533" s="283"/>
      <c r="M533" s="283"/>
      <c r="N533" s="280"/>
      <c r="O533" s="280"/>
      <c r="P533" s="280"/>
      <c r="Q533" s="280"/>
      <c r="R533" s="282"/>
      <c r="S533" s="281"/>
      <c r="T533" s="279"/>
      <c r="U533" s="281"/>
      <c r="V533" s="281"/>
      <c r="W533" s="281"/>
      <c r="X533" s="281"/>
      <c r="Y533" s="281"/>
      <c r="Z533" s="281"/>
      <c r="AA533" s="281"/>
      <c r="AB533" s="281"/>
      <c r="AC533" s="281"/>
      <c r="AD533" s="281"/>
      <c r="AE533" s="281"/>
      <c r="AF533" s="281"/>
      <c r="AG533" s="281" t="s">
        <v>1613</v>
      </c>
      <c r="AH533" s="281" t="s">
        <v>1612</v>
      </c>
      <c r="AI533" s="281"/>
      <c r="AJ533" s="281" t="s">
        <v>1566</v>
      </c>
      <c r="AK533" s="281" t="s">
        <v>2443</v>
      </c>
      <c r="AL533" s="281">
        <v>3</v>
      </c>
      <c r="AM533" s="281"/>
      <c r="AN533" s="281"/>
      <c r="AO533" s="281"/>
      <c r="AP533" s="281"/>
      <c r="AQ533" s="281"/>
      <c r="AR533" s="281"/>
      <c r="AS533" s="280"/>
      <c r="AT533" s="275" t="s">
        <v>1575</v>
      </c>
      <c r="AU533" s="281"/>
      <c r="AV533" s="281"/>
      <c r="AW533" s="281"/>
      <c r="AX533" s="281"/>
      <c r="AY533" s="281"/>
      <c r="AZ533" s="281"/>
      <c r="BA533" s="281"/>
      <c r="BB533" s="274"/>
    </row>
    <row r="534" spans="2:54">
      <c r="B534" s="273" t="s">
        <v>1666</v>
      </c>
      <c r="C534" s="274" t="s">
        <v>1623</v>
      </c>
      <c r="D534" s="275" t="s">
        <v>328</v>
      </c>
      <c r="E534" s="277"/>
      <c r="F534" s="275" t="s">
        <v>1630</v>
      </c>
      <c r="G534" s="275" t="s">
        <v>1641</v>
      </c>
      <c r="H534" s="302">
        <v>44</v>
      </c>
      <c r="I534" s="275" t="str">
        <f t="shared" ref="I534" si="103">IF(H534&gt;0,3*ROUND(H534,0)&amp;D534,"-")</f>
        <v>132XLPE/As-70</v>
      </c>
      <c r="J534" s="279"/>
      <c r="K534" s="279"/>
      <c r="L534" s="283" t="s">
        <v>1662</v>
      </c>
      <c r="M534" s="283" t="s">
        <v>261</v>
      </c>
      <c r="N534" s="280" t="s">
        <v>2448</v>
      </c>
      <c r="O534" s="280" t="s">
        <v>262</v>
      </c>
      <c r="P534" s="280" t="s">
        <v>925</v>
      </c>
      <c r="Q534" s="280"/>
      <c r="R534" s="282"/>
      <c r="S534" s="281"/>
      <c r="T534" s="279"/>
      <c r="U534" s="281"/>
      <c r="V534" s="281"/>
      <c r="W534" s="281"/>
      <c r="X534" s="281"/>
      <c r="Y534" s="281"/>
      <c r="Z534" s="281"/>
      <c r="AA534" s="281"/>
      <c r="AB534" s="281"/>
      <c r="AC534" s="281"/>
      <c r="AD534" s="281"/>
      <c r="AE534" s="281"/>
      <c r="AF534" s="281"/>
      <c r="AG534" s="281"/>
      <c r="AH534" s="281"/>
      <c r="AI534" s="281"/>
      <c r="AJ534" s="281"/>
      <c r="AK534" s="281"/>
      <c r="AL534" s="281"/>
      <c r="AM534" s="281"/>
      <c r="AN534" s="281"/>
      <c r="AO534" s="281"/>
      <c r="AP534" s="281"/>
      <c r="AQ534" s="281"/>
      <c r="AR534" s="281"/>
      <c r="AS534" s="280"/>
      <c r="AT534" s="280"/>
      <c r="AU534" s="281" t="s">
        <v>267</v>
      </c>
      <c r="AV534" s="281" t="s">
        <v>45</v>
      </c>
      <c r="AW534" s="281"/>
      <c r="AX534" s="281"/>
      <c r="AY534" s="281"/>
      <c r="AZ534" s="281"/>
      <c r="BA534" s="281"/>
      <c r="BB534" s="274"/>
    </row>
    <row r="535" spans="2:54">
      <c r="B535" s="273" t="s">
        <v>1396</v>
      </c>
      <c r="C535" s="274" t="s">
        <v>1682</v>
      </c>
      <c r="D535" s="275" t="s">
        <v>1689</v>
      </c>
      <c r="E535" s="277"/>
      <c r="F535" s="275"/>
      <c r="G535" s="275"/>
      <c r="H535" s="302"/>
      <c r="I535" s="275"/>
      <c r="J535" s="279"/>
      <c r="K535" s="279"/>
      <c r="L535" s="283"/>
      <c r="M535" s="283"/>
      <c r="N535" s="280"/>
      <c r="O535" s="280"/>
      <c r="P535" s="280"/>
      <c r="Q535" s="280"/>
      <c r="R535" s="282"/>
      <c r="S535" s="281"/>
      <c r="T535" s="279"/>
      <c r="U535" s="281"/>
      <c r="V535" s="281"/>
      <c r="W535" s="281"/>
      <c r="X535" s="281"/>
      <c r="Y535" s="281"/>
      <c r="Z535" s="281"/>
      <c r="AA535" s="281"/>
      <c r="AB535" s="281"/>
      <c r="AC535" s="281" t="str">
        <f>ROUND(H534,0)&amp;D535</f>
        <v>44(ABC4x95)</v>
      </c>
      <c r="AD535" s="281" t="s">
        <v>1608</v>
      </c>
      <c r="AE535" s="281" t="s">
        <v>1609</v>
      </c>
      <c r="AF535" s="281"/>
      <c r="AG535" s="281" t="s">
        <v>1614</v>
      </c>
      <c r="AH535" s="281" t="s">
        <v>1612</v>
      </c>
      <c r="AI535" s="281"/>
      <c r="AJ535" s="281" t="s">
        <v>1566</v>
      </c>
      <c r="AK535" s="281" t="s">
        <v>2443</v>
      </c>
      <c r="AL535" s="281">
        <v>2</v>
      </c>
      <c r="AM535" s="281"/>
      <c r="AN535" s="281"/>
      <c r="AO535" s="275" t="s">
        <v>1569</v>
      </c>
      <c r="AP535" s="281"/>
      <c r="AQ535" s="281"/>
      <c r="AR535" s="281"/>
      <c r="AS535" s="280"/>
      <c r="AT535" s="275" t="s">
        <v>1575</v>
      </c>
      <c r="AU535" s="281"/>
      <c r="AV535" s="281"/>
      <c r="AW535" s="281"/>
      <c r="AX535" s="281"/>
      <c r="AY535" s="281"/>
      <c r="AZ535" s="281"/>
      <c r="BA535" s="281"/>
      <c r="BB535" s="274"/>
    </row>
    <row r="536" spans="2:54">
      <c r="B536" s="273" t="s">
        <v>1667</v>
      </c>
      <c r="C536" s="274" t="s">
        <v>1623</v>
      </c>
      <c r="D536" s="275" t="s">
        <v>328</v>
      </c>
      <c r="E536" s="277"/>
      <c r="F536" s="275" t="s">
        <v>1631</v>
      </c>
      <c r="G536" s="275" t="s">
        <v>1642</v>
      </c>
      <c r="H536" s="302">
        <v>41</v>
      </c>
      <c r="I536" s="275" t="str">
        <f t="shared" ref="I536" si="104">IF(H536&gt;0,3*ROUND(H536,0)&amp;D536,"-")</f>
        <v>123XLPE/As-70</v>
      </c>
      <c r="J536" s="279"/>
      <c r="K536" s="279"/>
      <c r="L536" s="283" t="s">
        <v>1662</v>
      </c>
      <c r="M536" s="283" t="s">
        <v>261</v>
      </c>
      <c r="N536" s="280" t="s">
        <v>2448</v>
      </c>
      <c r="O536" s="280" t="s">
        <v>262</v>
      </c>
      <c r="P536" s="280" t="s">
        <v>925</v>
      </c>
      <c r="Q536" s="280"/>
      <c r="R536" s="282"/>
      <c r="S536" s="281"/>
      <c r="T536" s="279"/>
      <c r="U536" s="281" t="s">
        <v>3</v>
      </c>
      <c r="V536" s="281" t="s">
        <v>263</v>
      </c>
      <c r="W536" s="281"/>
      <c r="X536" s="281"/>
      <c r="Y536" s="281"/>
      <c r="Z536" s="281"/>
      <c r="AA536" s="281"/>
      <c r="AB536" s="281"/>
      <c r="AC536" s="281"/>
      <c r="AD536" s="281"/>
      <c r="AE536" s="281"/>
      <c r="AF536" s="281"/>
      <c r="AG536" s="281"/>
      <c r="AH536" s="281"/>
      <c r="AI536" s="281"/>
      <c r="AJ536" s="281"/>
      <c r="AK536" s="281"/>
      <c r="AL536" s="281"/>
      <c r="AM536" s="281"/>
      <c r="AN536" s="281"/>
      <c r="AO536" s="281"/>
      <c r="AP536" s="281"/>
      <c r="AQ536" s="281"/>
      <c r="AR536" s="281"/>
      <c r="AS536" s="280"/>
      <c r="AT536" s="280"/>
      <c r="AU536" s="281" t="s">
        <v>267</v>
      </c>
      <c r="AV536" s="281" t="s">
        <v>45</v>
      </c>
      <c r="AW536" s="281"/>
      <c r="AX536" s="281"/>
      <c r="AY536" s="281"/>
      <c r="AZ536" s="281"/>
      <c r="BA536" s="281"/>
      <c r="BB536" s="274"/>
    </row>
    <row r="537" spans="2:54">
      <c r="B537" s="273" t="s">
        <v>1397</v>
      </c>
      <c r="C537" s="274" t="s">
        <v>1681</v>
      </c>
      <c r="D537" s="275" t="s">
        <v>1689</v>
      </c>
      <c r="E537" s="277"/>
      <c r="F537" s="275"/>
      <c r="G537" s="275"/>
      <c r="H537" s="302"/>
      <c r="I537" s="275"/>
      <c r="J537" s="279"/>
      <c r="K537" s="279"/>
      <c r="L537" s="283"/>
      <c r="M537" s="283"/>
      <c r="N537" s="280"/>
      <c r="O537" s="280"/>
      <c r="P537" s="280"/>
      <c r="Q537" s="280"/>
      <c r="R537" s="282"/>
      <c r="S537" s="281"/>
      <c r="T537" s="279"/>
      <c r="U537" s="281"/>
      <c r="V537" s="281"/>
      <c r="W537" s="281"/>
      <c r="X537" s="281"/>
      <c r="Y537" s="281"/>
      <c r="Z537" s="281"/>
      <c r="AA537" s="281"/>
      <c r="AB537" s="281"/>
      <c r="AC537" s="281" t="str">
        <f>ROUND(H536,0)&amp;D537</f>
        <v>41(ABC4x95)</v>
      </c>
      <c r="AD537" s="281" t="s">
        <v>1608</v>
      </c>
      <c r="AE537" s="281" t="s">
        <v>1609</v>
      </c>
      <c r="AF537" s="281"/>
      <c r="AG537" s="281" t="s">
        <v>1615</v>
      </c>
      <c r="AH537" s="281" t="s">
        <v>1691</v>
      </c>
      <c r="AI537" s="281"/>
      <c r="AJ537" s="281" t="s">
        <v>1617</v>
      </c>
      <c r="AK537" s="281" t="s">
        <v>2444</v>
      </c>
      <c r="AL537" s="281">
        <v>4</v>
      </c>
      <c r="AM537" s="281"/>
      <c r="AN537" s="281"/>
      <c r="AO537" s="275" t="s">
        <v>1569</v>
      </c>
      <c r="AP537" s="281"/>
      <c r="AQ537" s="281"/>
      <c r="AR537" s="275" t="s">
        <v>2431</v>
      </c>
      <c r="AS537" s="280"/>
      <c r="AT537" s="275" t="s">
        <v>1620</v>
      </c>
      <c r="AU537" s="281"/>
      <c r="AV537" s="281"/>
      <c r="AW537" s="281"/>
      <c r="AX537" s="281"/>
      <c r="AY537" s="281"/>
      <c r="AZ537" s="281"/>
      <c r="BA537" s="281"/>
      <c r="BB537" s="274"/>
    </row>
    <row r="538" spans="2:54">
      <c r="B538" s="273"/>
      <c r="C538" s="274"/>
      <c r="D538" s="275"/>
      <c r="E538" s="277"/>
      <c r="F538" s="275"/>
      <c r="G538" s="275"/>
      <c r="H538" s="302"/>
      <c r="I538" s="275"/>
      <c r="J538" s="279"/>
      <c r="K538" s="279"/>
      <c r="L538" s="283"/>
      <c r="M538" s="283"/>
      <c r="N538" s="280"/>
      <c r="O538" s="280"/>
      <c r="P538" s="280"/>
      <c r="Q538" s="280"/>
      <c r="R538" s="282"/>
      <c r="S538" s="281"/>
      <c r="T538" s="279"/>
      <c r="U538" s="281"/>
      <c r="V538" s="281"/>
      <c r="W538" s="281"/>
      <c r="X538" s="281"/>
      <c r="Y538" s="281"/>
      <c r="Z538" s="281"/>
      <c r="AA538" s="281"/>
      <c r="AB538" s="281"/>
      <c r="AC538" s="281"/>
      <c r="AD538" s="281"/>
      <c r="AE538" s="281"/>
      <c r="AF538" s="281"/>
      <c r="AG538" s="281" t="s">
        <v>1611</v>
      </c>
      <c r="AH538" s="281" t="s">
        <v>1572</v>
      </c>
      <c r="AI538" s="281"/>
      <c r="AJ538" s="281" t="s">
        <v>1567</v>
      </c>
      <c r="AK538" s="281" t="s">
        <v>2444</v>
      </c>
      <c r="AL538" s="281">
        <v>10</v>
      </c>
      <c r="AM538" s="281"/>
      <c r="AN538" s="281"/>
      <c r="AO538" s="275"/>
      <c r="AP538" s="281"/>
      <c r="AQ538" s="281"/>
      <c r="AR538" s="281"/>
      <c r="AS538" s="280"/>
      <c r="AT538" s="275" t="s">
        <v>1576</v>
      </c>
      <c r="AU538" s="281"/>
      <c r="AV538" s="281"/>
      <c r="AW538" s="281"/>
      <c r="AX538" s="281"/>
      <c r="AY538" s="281"/>
      <c r="AZ538" s="281"/>
      <c r="BA538" s="281"/>
      <c r="BB538" s="274"/>
    </row>
    <row r="539" spans="2:54">
      <c r="B539" s="273" t="s">
        <v>1668</v>
      </c>
      <c r="C539" s="274" t="s">
        <v>1623</v>
      </c>
      <c r="D539" s="275" t="s">
        <v>328</v>
      </c>
      <c r="E539" s="277"/>
      <c r="F539" s="275" t="s">
        <v>1632</v>
      </c>
      <c r="G539" s="275" t="s">
        <v>1643</v>
      </c>
      <c r="H539" s="302">
        <v>44</v>
      </c>
      <c r="I539" s="275" t="str">
        <f t="shared" ref="I539" si="105">IF(H539&gt;0,3*ROUND(H539,0)&amp;D539,"-")</f>
        <v>132XLPE/As-70</v>
      </c>
      <c r="J539" s="279"/>
      <c r="K539" s="279"/>
      <c r="L539" s="283" t="s">
        <v>1662</v>
      </c>
      <c r="M539" s="283" t="s">
        <v>261</v>
      </c>
      <c r="N539" s="280" t="s">
        <v>2448</v>
      </c>
      <c r="O539" s="280" t="s">
        <v>262</v>
      </c>
      <c r="P539" s="280" t="s">
        <v>925</v>
      </c>
      <c r="Q539" s="280"/>
      <c r="R539" s="282"/>
      <c r="S539" s="281"/>
      <c r="T539" s="279"/>
      <c r="U539" s="281"/>
      <c r="V539" s="281"/>
      <c r="W539" s="281"/>
      <c r="X539" s="281"/>
      <c r="Y539" s="281"/>
      <c r="Z539" s="281"/>
      <c r="AA539" s="281"/>
      <c r="AB539" s="281"/>
      <c r="AC539" s="281"/>
      <c r="AD539" s="281"/>
      <c r="AE539" s="281"/>
      <c r="AF539" s="281"/>
      <c r="AG539" s="281"/>
      <c r="AH539" s="281"/>
      <c r="AI539" s="281"/>
      <c r="AJ539" s="281"/>
      <c r="AK539" s="281"/>
      <c r="AL539" s="281"/>
      <c r="AM539" s="281"/>
      <c r="AN539" s="281"/>
      <c r="AO539" s="281"/>
      <c r="AP539" s="281"/>
      <c r="AQ539" s="281"/>
      <c r="AR539" s="281"/>
      <c r="AS539" s="280"/>
      <c r="AT539" s="280"/>
      <c r="AU539" s="281" t="s">
        <v>267</v>
      </c>
      <c r="AV539" s="281" t="s">
        <v>45</v>
      </c>
      <c r="AW539" s="281"/>
      <c r="AX539" s="281"/>
      <c r="AY539" s="281"/>
      <c r="AZ539" s="281"/>
      <c r="BA539" s="281"/>
      <c r="BB539" s="274"/>
    </row>
    <row r="540" spans="2:54">
      <c r="B540" s="273" t="s">
        <v>1398</v>
      </c>
      <c r="C540" s="274" t="s">
        <v>1681</v>
      </c>
      <c r="D540" s="275" t="s">
        <v>1689</v>
      </c>
      <c r="E540" s="277"/>
      <c r="F540" s="275"/>
      <c r="G540" s="275"/>
      <c r="H540" s="302"/>
      <c r="I540" s="275"/>
      <c r="J540" s="279"/>
      <c r="K540" s="279"/>
      <c r="L540" s="283"/>
      <c r="M540" s="283"/>
      <c r="N540" s="280"/>
      <c r="O540" s="280"/>
      <c r="P540" s="280"/>
      <c r="Q540" s="280"/>
      <c r="R540" s="282"/>
      <c r="S540" s="281"/>
      <c r="T540" s="279"/>
      <c r="U540" s="281"/>
      <c r="V540" s="281"/>
      <c r="W540" s="281"/>
      <c r="X540" s="281"/>
      <c r="Y540" s="281"/>
      <c r="Z540" s="281"/>
      <c r="AA540" s="281"/>
      <c r="AB540" s="281"/>
      <c r="AC540" s="281"/>
      <c r="AD540" s="281"/>
      <c r="AE540" s="281"/>
      <c r="AF540" s="281"/>
      <c r="AG540" s="281"/>
      <c r="AH540" s="281"/>
      <c r="AI540" s="281"/>
      <c r="AJ540" s="281"/>
      <c r="AK540" s="281"/>
      <c r="AL540" s="281"/>
      <c r="AM540" s="281"/>
      <c r="AN540" s="281"/>
      <c r="AO540" s="275" t="s">
        <v>1569</v>
      </c>
      <c r="AP540" s="281"/>
      <c r="AQ540" s="281"/>
      <c r="AR540" s="281"/>
      <c r="AS540" s="280"/>
      <c r="AT540" s="280"/>
      <c r="AU540" s="281"/>
      <c r="AV540" s="281"/>
      <c r="AW540" s="281"/>
      <c r="AX540" s="281"/>
      <c r="AY540" s="281"/>
      <c r="AZ540" s="281"/>
      <c r="BA540" s="281"/>
      <c r="BB540" s="274"/>
    </row>
    <row r="541" spans="2:54">
      <c r="B541" s="273" t="s">
        <v>1669</v>
      </c>
      <c r="C541" s="274" t="s">
        <v>1624</v>
      </c>
      <c r="D541" s="275" t="s">
        <v>328</v>
      </c>
      <c r="E541" s="277"/>
      <c r="F541" s="275" t="s">
        <v>1633</v>
      </c>
      <c r="G541" s="275" t="s">
        <v>1644</v>
      </c>
      <c r="H541" s="302">
        <v>45</v>
      </c>
      <c r="I541" s="275" t="str">
        <f t="shared" ref="I541" si="106">IF(H541&gt;0,3*ROUND(H541,0)&amp;D541,"-")</f>
        <v>135XLPE/As-70</v>
      </c>
      <c r="J541" s="279"/>
      <c r="K541" s="279"/>
      <c r="L541" s="283" t="s">
        <v>1660</v>
      </c>
      <c r="M541" s="283" t="s">
        <v>122</v>
      </c>
      <c r="N541" s="280" t="s">
        <v>2452</v>
      </c>
      <c r="O541" s="280" t="s">
        <v>268</v>
      </c>
      <c r="P541" s="280" t="s">
        <v>925</v>
      </c>
      <c r="Q541" s="280"/>
      <c r="R541" s="282"/>
      <c r="S541" s="281"/>
      <c r="T541" s="279"/>
      <c r="U541" s="281" t="s">
        <v>3</v>
      </c>
      <c r="V541" s="281" t="s">
        <v>263</v>
      </c>
      <c r="W541" s="281"/>
      <c r="X541" s="281"/>
      <c r="Y541" s="281"/>
      <c r="Z541" s="281"/>
      <c r="AA541" s="281"/>
      <c r="AB541" s="281"/>
      <c r="AC541" s="281"/>
      <c r="AD541" s="281"/>
      <c r="AE541" s="281"/>
      <c r="AF541" s="281"/>
      <c r="AG541" s="281"/>
      <c r="AH541" s="281"/>
      <c r="AI541" s="281"/>
      <c r="AJ541" s="281"/>
      <c r="AK541" s="281"/>
      <c r="AL541" s="281"/>
      <c r="AM541" s="281"/>
      <c r="AN541" s="281"/>
      <c r="AO541" s="281"/>
      <c r="AP541" s="281"/>
      <c r="AQ541" s="281"/>
      <c r="AR541" s="281"/>
      <c r="AS541" s="280"/>
      <c r="AT541" s="280"/>
      <c r="AU541" s="281" t="s">
        <v>267</v>
      </c>
      <c r="AV541" s="281" t="s">
        <v>45</v>
      </c>
      <c r="AW541" s="281"/>
      <c r="AX541" s="281"/>
      <c r="AY541" s="281"/>
      <c r="AZ541" s="281"/>
      <c r="BA541" s="281"/>
      <c r="BB541" s="274"/>
    </row>
    <row r="542" spans="2:54">
      <c r="B542" s="273" t="s">
        <v>1399</v>
      </c>
      <c r="C542" s="274" t="s">
        <v>1681</v>
      </c>
      <c r="D542" s="275" t="s">
        <v>1689</v>
      </c>
      <c r="E542" s="277"/>
      <c r="F542" s="275"/>
      <c r="G542" s="275"/>
      <c r="H542" s="302"/>
      <c r="I542" s="275"/>
      <c r="J542" s="279"/>
      <c r="K542" s="279"/>
      <c r="L542" s="283"/>
      <c r="M542" s="283"/>
      <c r="N542" s="280"/>
      <c r="O542" s="280" t="s">
        <v>270</v>
      </c>
      <c r="P542" s="280" t="s">
        <v>1712</v>
      </c>
      <c r="Q542" s="280"/>
      <c r="R542" s="282"/>
      <c r="S542" s="281"/>
      <c r="T542" s="279"/>
      <c r="U542" s="281"/>
      <c r="V542" s="281"/>
      <c r="W542" s="281"/>
      <c r="X542" s="281"/>
      <c r="Y542" s="281"/>
      <c r="Z542" s="281"/>
      <c r="AA542" s="281"/>
      <c r="AB542" s="281"/>
      <c r="AC542" s="281" t="str">
        <f>ROUND(H541,0)&amp;D542</f>
        <v>45(ABC4x95)</v>
      </c>
      <c r="AD542" s="281" t="s">
        <v>1608</v>
      </c>
      <c r="AE542" s="281" t="s">
        <v>1609</v>
      </c>
      <c r="AF542" s="281"/>
      <c r="AG542" s="281" t="s">
        <v>1619</v>
      </c>
      <c r="AH542" s="281" t="s">
        <v>1690</v>
      </c>
      <c r="AI542" s="281"/>
      <c r="AJ542" s="281" t="s">
        <v>1567</v>
      </c>
      <c r="AK542" s="281" t="s">
        <v>2443</v>
      </c>
      <c r="AL542" s="281">
        <v>2</v>
      </c>
      <c r="AM542" s="281"/>
      <c r="AN542" s="281"/>
      <c r="AO542" s="275" t="s">
        <v>1569</v>
      </c>
      <c r="AP542" s="281"/>
      <c r="AQ542" s="281"/>
      <c r="AR542" s="281"/>
      <c r="AS542" s="280"/>
      <c r="AT542" s="275" t="s">
        <v>1576</v>
      </c>
      <c r="AU542" s="281"/>
      <c r="AV542" s="281"/>
      <c r="AW542" s="281"/>
      <c r="AX542" s="281"/>
      <c r="AY542" s="281"/>
      <c r="AZ542" s="281"/>
      <c r="BA542" s="281"/>
      <c r="BB542" s="274"/>
    </row>
    <row r="543" spans="2:54">
      <c r="B543" s="273"/>
      <c r="C543" s="274"/>
      <c r="D543" s="275"/>
      <c r="E543" s="277"/>
      <c r="F543" s="275"/>
      <c r="G543" s="275"/>
      <c r="H543" s="302"/>
      <c r="I543" s="275"/>
      <c r="J543" s="279"/>
      <c r="K543" s="279"/>
      <c r="L543" s="283"/>
      <c r="M543" s="283"/>
      <c r="N543" s="280"/>
      <c r="O543" s="280"/>
      <c r="P543" s="280"/>
      <c r="Q543" s="280"/>
      <c r="R543" s="282"/>
      <c r="S543" s="281"/>
      <c r="T543" s="279"/>
      <c r="U543" s="281"/>
      <c r="V543" s="281"/>
      <c r="W543" s="281"/>
      <c r="X543" s="281"/>
      <c r="Y543" s="281"/>
      <c r="Z543" s="281"/>
      <c r="AA543" s="281"/>
      <c r="AB543" s="281"/>
      <c r="AC543" s="281"/>
      <c r="AD543" s="281"/>
      <c r="AE543" s="281"/>
      <c r="AF543" s="281"/>
      <c r="AG543" s="281" t="s">
        <v>1614</v>
      </c>
      <c r="AH543" s="281" t="s">
        <v>1612</v>
      </c>
      <c r="AI543" s="281"/>
      <c r="AJ543" s="281" t="s">
        <v>1566</v>
      </c>
      <c r="AK543" s="281" t="s">
        <v>2443</v>
      </c>
      <c r="AL543" s="281">
        <v>2</v>
      </c>
      <c r="AM543" s="281"/>
      <c r="AN543" s="281"/>
      <c r="AO543" s="275"/>
      <c r="AP543" s="281"/>
      <c r="AQ543" s="281"/>
      <c r="AR543" s="281"/>
      <c r="AS543" s="280"/>
      <c r="AT543" s="275" t="s">
        <v>1575</v>
      </c>
      <c r="AU543" s="281"/>
      <c r="AV543" s="281"/>
      <c r="AW543" s="281"/>
      <c r="AX543" s="281"/>
      <c r="AY543" s="281"/>
      <c r="AZ543" s="281"/>
      <c r="BA543" s="281"/>
      <c r="BB543" s="274"/>
    </row>
    <row r="544" spans="2:54">
      <c r="B544" s="273"/>
      <c r="C544" s="274"/>
      <c r="D544" s="275"/>
      <c r="E544" s="277"/>
      <c r="F544" s="275"/>
      <c r="G544" s="275"/>
      <c r="H544" s="302"/>
      <c r="I544" s="275"/>
      <c r="J544" s="279"/>
      <c r="K544" s="279"/>
      <c r="L544" s="283"/>
      <c r="M544" s="283"/>
      <c r="N544" s="280"/>
      <c r="O544" s="280"/>
      <c r="P544" s="280"/>
      <c r="Q544" s="280"/>
      <c r="R544" s="282"/>
      <c r="S544" s="281"/>
      <c r="T544" s="279"/>
      <c r="U544" s="281"/>
      <c r="V544" s="281"/>
      <c r="W544" s="281"/>
      <c r="X544" s="281"/>
      <c r="Y544" s="281"/>
      <c r="Z544" s="281"/>
      <c r="AA544" s="281"/>
      <c r="AB544" s="281"/>
      <c r="AC544" s="281"/>
      <c r="AD544" s="281"/>
      <c r="AE544" s="281"/>
      <c r="AF544" s="281"/>
      <c r="AG544" s="281"/>
      <c r="AH544" s="281"/>
      <c r="AI544" s="281"/>
      <c r="AJ544" s="281"/>
      <c r="AK544" s="281"/>
      <c r="AL544" s="281"/>
      <c r="AM544" s="281"/>
      <c r="AN544" s="281"/>
      <c r="AO544" s="275"/>
      <c r="AP544" s="281"/>
      <c r="AQ544" s="281"/>
      <c r="AR544" s="281"/>
      <c r="AS544" s="280"/>
      <c r="AT544" s="280"/>
      <c r="AU544" s="281"/>
      <c r="AV544" s="281"/>
      <c r="AW544" s="281"/>
      <c r="AX544" s="281"/>
      <c r="AY544" s="281"/>
      <c r="AZ544" s="281"/>
      <c r="BA544" s="281"/>
      <c r="BB544" s="274"/>
    </row>
    <row r="545" spans="2:54">
      <c r="B545" s="273" t="s">
        <v>1670</v>
      </c>
      <c r="C545" s="274" t="s">
        <v>1623</v>
      </c>
      <c r="D545" s="275" t="s">
        <v>328</v>
      </c>
      <c r="E545" s="277"/>
      <c r="F545" s="275" t="s">
        <v>1634</v>
      </c>
      <c r="G545" s="275" t="s">
        <v>1645</v>
      </c>
      <c r="H545" s="302">
        <v>45</v>
      </c>
      <c r="I545" s="275" t="str">
        <f t="shared" ref="I545" si="107">IF(H545&gt;0,3*ROUND(H545,0)&amp;D545,"-")</f>
        <v>135XLPE/As-70</v>
      </c>
      <c r="J545" s="279"/>
      <c r="K545" s="279"/>
      <c r="L545" s="283" t="s">
        <v>1662</v>
      </c>
      <c r="M545" s="283" t="s">
        <v>261</v>
      </c>
      <c r="N545" s="280" t="s">
        <v>2448</v>
      </c>
      <c r="O545" s="280" t="s">
        <v>262</v>
      </c>
      <c r="P545" s="280" t="s">
        <v>925</v>
      </c>
      <c r="Q545" s="280"/>
      <c r="R545" s="282"/>
      <c r="S545" s="281"/>
      <c r="T545" s="279"/>
      <c r="U545" s="281"/>
      <c r="V545" s="281"/>
      <c r="W545" s="281"/>
      <c r="X545" s="281"/>
      <c r="Y545" s="281"/>
      <c r="Z545" s="281"/>
      <c r="AA545" s="281"/>
      <c r="AB545" s="281"/>
      <c r="AC545" s="281"/>
      <c r="AD545" s="281"/>
      <c r="AE545" s="281"/>
      <c r="AF545" s="281"/>
      <c r="AG545" s="281"/>
      <c r="AH545" s="281"/>
      <c r="AI545" s="281"/>
      <c r="AJ545" s="281"/>
      <c r="AK545" s="281"/>
      <c r="AL545" s="281"/>
      <c r="AM545" s="281"/>
      <c r="AN545" s="281"/>
      <c r="AO545" s="281"/>
      <c r="AP545" s="281"/>
      <c r="AQ545" s="281"/>
      <c r="AR545" s="281"/>
      <c r="AS545" s="280"/>
      <c r="AT545" s="280"/>
      <c r="AU545" s="281" t="s">
        <v>267</v>
      </c>
      <c r="AV545" s="281" t="s">
        <v>45</v>
      </c>
      <c r="AW545" s="281"/>
      <c r="AX545" s="281"/>
      <c r="AY545" s="281"/>
      <c r="AZ545" s="281"/>
      <c r="BA545" s="281"/>
      <c r="BB545" s="274"/>
    </row>
    <row r="546" spans="2:54">
      <c r="B546" s="273" t="s">
        <v>1551</v>
      </c>
      <c r="C546" s="274" t="s">
        <v>1681</v>
      </c>
      <c r="D546" s="275" t="s">
        <v>1689</v>
      </c>
      <c r="E546" s="277"/>
      <c r="F546" s="275"/>
      <c r="G546" s="275"/>
      <c r="H546" s="302"/>
      <c r="I546" s="275"/>
      <c r="J546" s="279"/>
      <c r="K546" s="279"/>
      <c r="L546" s="283"/>
      <c r="M546" s="283"/>
      <c r="N546" s="280"/>
      <c r="O546" s="280"/>
      <c r="P546" s="280"/>
      <c r="Q546" s="280"/>
      <c r="R546" s="282"/>
      <c r="S546" s="281"/>
      <c r="T546" s="279"/>
      <c r="U546" s="281"/>
      <c r="V546" s="281"/>
      <c r="W546" s="281"/>
      <c r="X546" s="281"/>
      <c r="Y546" s="281"/>
      <c r="Z546" s="281"/>
      <c r="AA546" s="281"/>
      <c r="AB546" s="281"/>
      <c r="AC546" s="281" t="str">
        <f>ROUND(H545,0)&amp;D546</f>
        <v>45(ABC4x95)</v>
      </c>
      <c r="AD546" s="281" t="s">
        <v>1608</v>
      </c>
      <c r="AE546" s="281" t="s">
        <v>1609</v>
      </c>
      <c r="AF546" s="281"/>
      <c r="AG546" s="281" t="s">
        <v>1692</v>
      </c>
      <c r="AH546" s="281" t="s">
        <v>1693</v>
      </c>
      <c r="AI546" s="281"/>
      <c r="AJ546" s="281" t="s">
        <v>1694</v>
      </c>
      <c r="AK546" s="281" t="s">
        <v>2445</v>
      </c>
      <c r="AL546" s="281">
        <v>6</v>
      </c>
      <c r="AM546" s="281"/>
      <c r="AN546" s="281"/>
      <c r="AO546" s="275" t="s">
        <v>1569</v>
      </c>
      <c r="AP546" s="281"/>
      <c r="AQ546" s="281"/>
      <c r="AR546" s="281"/>
      <c r="AS546" s="280"/>
      <c r="AT546" s="275" t="s">
        <v>1700</v>
      </c>
      <c r="AU546" s="281"/>
      <c r="AV546" s="281"/>
      <c r="AW546" s="281"/>
      <c r="AX546" s="281"/>
      <c r="AY546" s="281"/>
      <c r="AZ546" s="281"/>
      <c r="BA546" s="281"/>
      <c r="BB546" s="274"/>
    </row>
    <row r="547" spans="2:54">
      <c r="B547" s="273"/>
      <c r="C547" s="274"/>
      <c r="D547" s="275"/>
      <c r="E547" s="277"/>
      <c r="F547" s="275"/>
      <c r="G547" s="275"/>
      <c r="H547" s="302"/>
      <c r="I547" s="275"/>
      <c r="J547" s="279"/>
      <c r="K547" s="279"/>
      <c r="L547" s="283"/>
      <c r="M547" s="283"/>
      <c r="N547" s="280"/>
      <c r="O547" s="280"/>
      <c r="P547" s="280"/>
      <c r="Q547" s="280"/>
      <c r="R547" s="282"/>
      <c r="S547" s="281"/>
      <c r="T547" s="279"/>
      <c r="U547" s="281"/>
      <c r="V547" s="281"/>
      <c r="W547" s="281"/>
      <c r="X547" s="281"/>
      <c r="Y547" s="281"/>
      <c r="Z547" s="281"/>
      <c r="AA547" s="281"/>
      <c r="AB547" s="281"/>
      <c r="AC547" s="281"/>
      <c r="AD547" s="281"/>
      <c r="AE547" s="281"/>
      <c r="AF547" s="281"/>
      <c r="AG547" s="281" t="s">
        <v>1695</v>
      </c>
      <c r="AH547" s="281" t="s">
        <v>1696</v>
      </c>
      <c r="AI547" s="281"/>
      <c r="AJ547" s="281" t="s">
        <v>1697</v>
      </c>
      <c r="AK547" s="281" t="s">
        <v>2445</v>
      </c>
      <c r="AL547" s="281">
        <v>13</v>
      </c>
      <c r="AM547" s="281"/>
      <c r="AN547" s="281"/>
      <c r="AO547" s="275"/>
      <c r="AP547" s="281"/>
      <c r="AQ547" s="281"/>
      <c r="AR547" s="281"/>
      <c r="AS547" s="280"/>
      <c r="AT547" s="275" t="s">
        <v>1701</v>
      </c>
      <c r="AU547" s="281"/>
      <c r="AV547" s="281"/>
      <c r="AW547" s="281"/>
      <c r="AX547" s="281"/>
      <c r="AY547" s="281"/>
      <c r="AZ547" s="281"/>
      <c r="BA547" s="281"/>
      <c r="BB547" s="274"/>
    </row>
    <row r="548" spans="2:54">
      <c r="B548" s="273" t="s">
        <v>1671</v>
      </c>
      <c r="C548" s="274" t="s">
        <v>1623</v>
      </c>
      <c r="D548" s="275" t="s">
        <v>328</v>
      </c>
      <c r="E548" s="277"/>
      <c r="F548" s="275" t="s">
        <v>1635</v>
      </c>
      <c r="G548" s="275" t="s">
        <v>1646</v>
      </c>
      <c r="H548" s="302">
        <v>43</v>
      </c>
      <c r="I548" s="275" t="str">
        <f t="shared" ref="I548" si="108">IF(H548&gt;0,3*ROUND(H548,0)&amp;D548,"-")</f>
        <v>129XLPE/As-70</v>
      </c>
      <c r="J548" s="279"/>
      <c r="K548" s="279"/>
      <c r="L548" s="283" t="s">
        <v>1662</v>
      </c>
      <c r="M548" s="283" t="s">
        <v>261</v>
      </c>
      <c r="N548" s="280" t="s">
        <v>2448</v>
      </c>
      <c r="O548" s="280" t="s">
        <v>262</v>
      </c>
      <c r="P548" s="280" t="s">
        <v>925</v>
      </c>
      <c r="Q548" s="280"/>
      <c r="R548" s="282"/>
      <c r="S548" s="281"/>
      <c r="T548" s="279"/>
      <c r="U548" s="281" t="s">
        <v>3</v>
      </c>
      <c r="V548" s="281" t="s">
        <v>263</v>
      </c>
      <c r="W548" s="281"/>
      <c r="X548" s="281"/>
      <c r="Y548" s="281"/>
      <c r="Z548" s="281"/>
      <c r="AA548" s="281"/>
      <c r="AB548" s="281"/>
      <c r="AC548" s="281"/>
      <c r="AD548" s="281"/>
      <c r="AE548" s="281"/>
      <c r="AF548" s="281"/>
      <c r="AG548" s="281"/>
      <c r="AH548" s="281"/>
      <c r="AI548" s="281"/>
      <c r="AJ548" s="281"/>
      <c r="AK548" s="281"/>
      <c r="AL548" s="281"/>
      <c r="AM548" s="281"/>
      <c r="AN548" s="281"/>
      <c r="AO548" s="281"/>
      <c r="AP548" s="281"/>
      <c r="AQ548" s="281"/>
      <c r="AR548" s="281"/>
      <c r="AS548" s="280"/>
      <c r="AT548" s="280"/>
      <c r="AU548" s="281" t="s">
        <v>267</v>
      </c>
      <c r="AV548" s="281" t="s">
        <v>45</v>
      </c>
      <c r="AW548" s="281"/>
      <c r="AX548" s="281"/>
      <c r="AY548" s="281"/>
      <c r="AZ548" s="281"/>
      <c r="BA548" s="281"/>
      <c r="BB548" s="274"/>
    </row>
    <row r="549" spans="2:54">
      <c r="B549" s="273" t="s">
        <v>1552</v>
      </c>
      <c r="C549" s="274" t="s">
        <v>1681</v>
      </c>
      <c r="D549" s="275" t="s">
        <v>1689</v>
      </c>
      <c r="E549" s="277"/>
      <c r="F549" s="275"/>
      <c r="G549" s="275"/>
      <c r="H549" s="302"/>
      <c r="I549" s="275"/>
      <c r="J549" s="279"/>
      <c r="K549" s="279"/>
      <c r="L549" s="283"/>
      <c r="M549" s="283"/>
      <c r="N549" s="280"/>
      <c r="O549" s="280"/>
      <c r="P549" s="280"/>
      <c r="Q549" s="280"/>
      <c r="R549" s="282"/>
      <c r="S549" s="281"/>
      <c r="T549" s="279"/>
      <c r="U549" s="281"/>
      <c r="V549" s="281"/>
      <c r="W549" s="281"/>
      <c r="X549" s="281"/>
      <c r="Y549" s="281"/>
      <c r="Z549" s="281"/>
      <c r="AA549" s="281"/>
      <c r="AB549" s="281"/>
      <c r="AC549" s="281" t="str">
        <f>ROUND(H548,0)&amp;D549</f>
        <v>43(ABC4x95)</v>
      </c>
      <c r="AD549" s="281" t="s">
        <v>1608</v>
      </c>
      <c r="AE549" s="281" t="s">
        <v>1609</v>
      </c>
      <c r="AF549" s="281"/>
      <c r="AG549" s="281" t="s">
        <v>1614</v>
      </c>
      <c r="AH549" s="281" t="s">
        <v>1612</v>
      </c>
      <c r="AI549" s="281"/>
      <c r="AJ549" s="281" t="s">
        <v>1566</v>
      </c>
      <c r="AK549" s="281" t="s">
        <v>2443</v>
      </c>
      <c r="AL549" s="281">
        <v>2</v>
      </c>
      <c r="AM549" s="281"/>
      <c r="AN549" s="281"/>
      <c r="AO549" s="275" t="s">
        <v>1569</v>
      </c>
      <c r="AP549" s="281"/>
      <c r="AQ549" s="281"/>
      <c r="AR549" s="281"/>
      <c r="AS549" s="280"/>
      <c r="AT549" s="275" t="s">
        <v>1575</v>
      </c>
      <c r="AU549" s="281"/>
      <c r="AV549" s="281"/>
      <c r="AW549" s="281"/>
      <c r="AX549" s="281"/>
      <c r="AY549" s="281"/>
      <c r="AZ549" s="281"/>
      <c r="BA549" s="281"/>
      <c r="BB549" s="274"/>
    </row>
    <row r="550" spans="2:54">
      <c r="B550" s="273" t="s">
        <v>1672</v>
      </c>
      <c r="C550" s="274" t="s">
        <v>1623</v>
      </c>
      <c r="D550" s="275" t="s">
        <v>328</v>
      </c>
      <c r="E550" s="277"/>
      <c r="F550" s="275" t="s">
        <v>1636</v>
      </c>
      <c r="G550" s="275" t="s">
        <v>1647</v>
      </c>
      <c r="H550" s="302">
        <v>43</v>
      </c>
      <c r="I550" s="275" t="str">
        <f t="shared" ref="I550" si="109">IF(H550&gt;0,3*ROUND(H550,0)&amp;D550,"-")</f>
        <v>129XLPE/As-70</v>
      </c>
      <c r="J550" s="279"/>
      <c r="K550" s="279"/>
      <c r="L550" s="283" t="s">
        <v>1662</v>
      </c>
      <c r="M550" s="283" t="s">
        <v>261</v>
      </c>
      <c r="N550" s="280" t="s">
        <v>2448</v>
      </c>
      <c r="O550" s="280" t="s">
        <v>262</v>
      </c>
      <c r="P550" s="280" t="s">
        <v>925</v>
      </c>
      <c r="Q550" s="280"/>
      <c r="R550" s="282"/>
      <c r="S550" s="281"/>
      <c r="T550" s="279"/>
      <c r="U550" s="281"/>
      <c r="V550" s="281"/>
      <c r="W550" s="281"/>
      <c r="X550" s="281"/>
      <c r="Y550" s="281"/>
      <c r="Z550" s="281"/>
      <c r="AA550" s="281"/>
      <c r="AB550" s="281"/>
      <c r="AC550" s="281"/>
      <c r="AD550" s="281"/>
      <c r="AE550" s="281"/>
      <c r="AF550" s="281"/>
      <c r="AG550" s="281"/>
      <c r="AH550" s="281"/>
      <c r="AI550" s="281"/>
      <c r="AJ550" s="281"/>
      <c r="AK550" s="281"/>
      <c r="AL550" s="281"/>
      <c r="AM550" s="281"/>
      <c r="AN550" s="281"/>
      <c r="AO550" s="281"/>
      <c r="AP550" s="281"/>
      <c r="AQ550" s="281"/>
      <c r="AR550" s="281"/>
      <c r="AS550" s="280"/>
      <c r="AT550" s="280"/>
      <c r="AU550" s="281" t="s">
        <v>267</v>
      </c>
      <c r="AV550" s="281" t="s">
        <v>45</v>
      </c>
      <c r="AW550" s="281"/>
      <c r="AX550" s="281"/>
      <c r="AY550" s="281"/>
      <c r="AZ550" s="281"/>
      <c r="BA550" s="281"/>
      <c r="BB550" s="274"/>
    </row>
    <row r="551" spans="2:54">
      <c r="B551" s="273" t="s">
        <v>1553</v>
      </c>
      <c r="C551" s="274" t="s">
        <v>1681</v>
      </c>
      <c r="D551" s="275" t="s">
        <v>1689</v>
      </c>
      <c r="E551" s="277"/>
      <c r="F551" s="275"/>
      <c r="G551" s="275"/>
      <c r="H551" s="302"/>
      <c r="I551" s="275"/>
      <c r="J551" s="279"/>
      <c r="K551" s="279"/>
      <c r="L551" s="283"/>
      <c r="M551" s="283"/>
      <c r="N551" s="280"/>
      <c r="O551" s="280"/>
      <c r="P551" s="280"/>
      <c r="Q551" s="280"/>
      <c r="R551" s="282"/>
      <c r="S551" s="281"/>
      <c r="T551" s="279"/>
      <c r="U551" s="281"/>
      <c r="V551" s="281"/>
      <c r="W551" s="281"/>
      <c r="X551" s="281"/>
      <c r="Y551" s="281"/>
      <c r="Z551" s="281"/>
      <c r="AA551" s="281"/>
      <c r="AB551" s="281"/>
      <c r="AC551" s="281"/>
      <c r="AD551" s="281"/>
      <c r="AE551" s="281"/>
      <c r="AF551" s="281"/>
      <c r="AG551" s="281"/>
      <c r="AH551" s="281"/>
      <c r="AI551" s="281"/>
      <c r="AJ551" s="281"/>
      <c r="AK551" s="281"/>
      <c r="AL551" s="281"/>
      <c r="AM551" s="281"/>
      <c r="AN551" s="281"/>
      <c r="AO551" s="275" t="s">
        <v>1569</v>
      </c>
      <c r="AP551" s="281"/>
      <c r="AQ551" s="281"/>
      <c r="AR551" s="281"/>
      <c r="AS551" s="280"/>
      <c r="AT551" s="280"/>
      <c r="AU551" s="281"/>
      <c r="AV551" s="281"/>
      <c r="AW551" s="281"/>
      <c r="AX551" s="281"/>
      <c r="AY551" s="281"/>
      <c r="AZ551" s="281"/>
      <c r="BA551" s="281"/>
      <c r="BB551" s="274"/>
    </row>
    <row r="552" spans="2:54">
      <c r="B552" s="273" t="s">
        <v>1673</v>
      </c>
      <c r="C552" s="274" t="s">
        <v>1623</v>
      </c>
      <c r="D552" s="275" t="s">
        <v>328</v>
      </c>
      <c r="E552" s="277"/>
      <c r="F552" s="275" t="s">
        <v>1637</v>
      </c>
      <c r="G552" s="275" t="s">
        <v>1648</v>
      </c>
      <c r="H552" s="302">
        <v>44</v>
      </c>
      <c r="I552" s="275" t="str">
        <f t="shared" ref="I552" si="110">IF(H552&gt;0,3*ROUND(H552,0)&amp;D552,"-")</f>
        <v>132XLPE/As-70</v>
      </c>
      <c r="J552" s="279"/>
      <c r="K552" s="279"/>
      <c r="L552" s="283" t="s">
        <v>1662</v>
      </c>
      <c r="M552" s="283" t="s">
        <v>261</v>
      </c>
      <c r="N552" s="280" t="s">
        <v>2448</v>
      </c>
      <c r="O552" s="280" t="s">
        <v>262</v>
      </c>
      <c r="P552" s="280" t="s">
        <v>925</v>
      </c>
      <c r="Q552" s="280"/>
      <c r="R552" s="282"/>
      <c r="S552" s="281"/>
      <c r="T552" s="279"/>
      <c r="U552" s="281"/>
      <c r="V552" s="281"/>
      <c r="W552" s="281"/>
      <c r="X552" s="281"/>
      <c r="Y552" s="281"/>
      <c r="Z552" s="281"/>
      <c r="AA552" s="281"/>
      <c r="AB552" s="281"/>
      <c r="AC552" s="281"/>
      <c r="AD552" s="281"/>
      <c r="AE552" s="281"/>
      <c r="AF552" s="281"/>
      <c r="AG552" s="281"/>
      <c r="AH552" s="281"/>
      <c r="AI552" s="281"/>
      <c r="AJ552" s="281"/>
      <c r="AK552" s="281"/>
      <c r="AL552" s="281"/>
      <c r="AM552" s="281"/>
      <c r="AN552" s="281"/>
      <c r="AO552" s="281"/>
      <c r="AP552" s="281"/>
      <c r="AQ552" s="281"/>
      <c r="AR552" s="281"/>
      <c r="AS552" s="280"/>
      <c r="AT552" s="280"/>
      <c r="AU552" s="281" t="s">
        <v>267</v>
      </c>
      <c r="AV552" s="281" t="s">
        <v>45</v>
      </c>
      <c r="AW552" s="281"/>
      <c r="AX552" s="281"/>
      <c r="AY552" s="281"/>
      <c r="AZ552" s="281"/>
      <c r="BA552" s="281"/>
      <c r="BB552" s="274"/>
    </row>
    <row r="553" spans="2:54">
      <c r="B553" s="273" t="s">
        <v>1680</v>
      </c>
      <c r="C553" s="274" t="s">
        <v>1681</v>
      </c>
      <c r="D553" s="275" t="s">
        <v>1689</v>
      </c>
      <c r="E553" s="277"/>
      <c r="F553" s="275"/>
      <c r="G553" s="275"/>
      <c r="H553" s="302"/>
      <c r="I553" s="275"/>
      <c r="J553" s="279"/>
      <c r="K553" s="279"/>
      <c r="L553" s="283"/>
      <c r="M553" s="283"/>
      <c r="N553" s="280"/>
      <c r="O553" s="280"/>
      <c r="P553" s="280"/>
      <c r="Q553" s="280"/>
      <c r="R553" s="282"/>
      <c r="S553" s="281"/>
      <c r="T553" s="279"/>
      <c r="U553" s="281"/>
      <c r="V553" s="281"/>
      <c r="W553" s="281"/>
      <c r="X553" s="281"/>
      <c r="Y553" s="281"/>
      <c r="Z553" s="281"/>
      <c r="AA553" s="281"/>
      <c r="AB553" s="281"/>
      <c r="AC553" s="281" t="str">
        <f>ROUND(H552,0)&amp;D553</f>
        <v>44(ABC4x95)</v>
      </c>
      <c r="AD553" s="281" t="s">
        <v>1608</v>
      </c>
      <c r="AE553" s="281" t="s">
        <v>1609</v>
      </c>
      <c r="AF553" s="281"/>
      <c r="AG553" s="281" t="s">
        <v>1692</v>
      </c>
      <c r="AH553" s="281" t="s">
        <v>1693</v>
      </c>
      <c r="AI553" s="281"/>
      <c r="AJ553" s="281" t="s">
        <v>1694</v>
      </c>
      <c r="AK553" s="281" t="s">
        <v>2445</v>
      </c>
      <c r="AL553" s="281">
        <v>6</v>
      </c>
      <c r="AM553" s="281"/>
      <c r="AN553" s="281"/>
      <c r="AO553" s="275" t="s">
        <v>1569</v>
      </c>
      <c r="AP553" s="281"/>
      <c r="AQ553" s="281"/>
      <c r="AR553" s="281"/>
      <c r="AS553" s="280"/>
      <c r="AT553" s="275" t="s">
        <v>1700</v>
      </c>
      <c r="AU553" s="281"/>
      <c r="AV553" s="281"/>
      <c r="AW553" s="281"/>
      <c r="AX553" s="281"/>
      <c r="AY553" s="281"/>
      <c r="AZ553" s="281"/>
      <c r="BA553" s="281"/>
      <c r="BB553" s="274"/>
    </row>
    <row r="554" spans="2:54">
      <c r="B554" s="273"/>
      <c r="C554" s="274"/>
      <c r="D554" s="275"/>
      <c r="E554" s="277"/>
      <c r="F554" s="275"/>
      <c r="G554" s="275"/>
      <c r="H554" s="302"/>
      <c r="I554" s="275"/>
      <c r="J554" s="279"/>
      <c r="K554" s="279"/>
      <c r="L554" s="283"/>
      <c r="M554" s="283"/>
      <c r="N554" s="280"/>
      <c r="O554" s="280"/>
      <c r="P554" s="280"/>
      <c r="Q554" s="280"/>
      <c r="R554" s="282"/>
      <c r="S554" s="281"/>
      <c r="T554" s="279"/>
      <c r="U554" s="281"/>
      <c r="V554" s="281"/>
      <c r="W554" s="281"/>
      <c r="X554" s="281"/>
      <c r="Y554" s="281"/>
      <c r="Z554" s="281"/>
      <c r="AA554" s="281"/>
      <c r="AB554" s="281"/>
      <c r="AC554" s="281"/>
      <c r="AD554" s="281"/>
      <c r="AE554" s="281"/>
      <c r="AF554" s="281"/>
      <c r="AG554" s="281" t="s">
        <v>1698</v>
      </c>
      <c r="AH554" s="281" t="s">
        <v>1699</v>
      </c>
      <c r="AI554" s="281"/>
      <c r="AJ554" s="281" t="s">
        <v>1617</v>
      </c>
      <c r="AK554" s="281" t="s">
        <v>2446</v>
      </c>
      <c r="AL554" s="281">
        <v>17</v>
      </c>
      <c r="AM554" s="281"/>
      <c r="AN554" s="281"/>
      <c r="AO554" s="275"/>
      <c r="AP554" s="281"/>
      <c r="AQ554" s="281"/>
      <c r="AR554" s="281"/>
      <c r="AS554" s="280"/>
      <c r="AT554" s="275" t="s">
        <v>1620</v>
      </c>
      <c r="AU554" s="281"/>
      <c r="AV554" s="281"/>
      <c r="AW554" s="281"/>
      <c r="AX554" s="281"/>
      <c r="AY554" s="281"/>
      <c r="AZ554" s="281"/>
      <c r="BA554" s="281"/>
      <c r="BB554" s="274"/>
    </row>
    <row r="555" spans="2:54">
      <c r="B555" s="273" t="s">
        <v>1674</v>
      </c>
      <c r="C555" s="274" t="s">
        <v>1625</v>
      </c>
      <c r="D555" s="275" t="s">
        <v>328</v>
      </c>
      <c r="E555" s="277"/>
      <c r="F555" s="275" t="s">
        <v>1638</v>
      </c>
      <c r="G555" s="275" t="s">
        <v>1649</v>
      </c>
      <c r="H555" s="302">
        <v>37</v>
      </c>
      <c r="I555" s="275" t="str">
        <f t="shared" ref="I555" si="111">IF(H555&gt;0,3*ROUND(H555,0)&amp;D555,"-")</f>
        <v>111XLPE/As-70</v>
      </c>
      <c r="J555" s="279"/>
      <c r="K555" s="279"/>
      <c r="L555" s="283" t="s">
        <v>1660</v>
      </c>
      <c r="M555" s="283" t="s">
        <v>122</v>
      </c>
      <c r="N555" s="280" t="s">
        <v>117</v>
      </c>
      <c r="O555" s="280" t="s">
        <v>268</v>
      </c>
      <c r="P555" s="280" t="s">
        <v>925</v>
      </c>
      <c r="Q555" s="280"/>
      <c r="R555" s="282"/>
      <c r="S555" s="281"/>
      <c r="T555" s="279"/>
      <c r="U555" s="281" t="s">
        <v>3</v>
      </c>
      <c r="V555" s="281" t="s">
        <v>263</v>
      </c>
      <c r="W555" s="281"/>
      <c r="X555" s="281"/>
      <c r="Y555" s="281"/>
      <c r="Z555" s="281"/>
      <c r="AA555" s="281"/>
      <c r="AB555" s="281"/>
      <c r="AC555" s="281"/>
      <c r="AD555" s="281"/>
      <c r="AE555" s="281"/>
      <c r="AF555" s="281"/>
      <c r="AG555" s="281"/>
      <c r="AH555" s="281"/>
      <c r="AI555" s="281"/>
      <c r="AJ555" s="281"/>
      <c r="AK555" s="281"/>
      <c r="AL555" s="281"/>
      <c r="AM555" s="281"/>
      <c r="AN555" s="281"/>
      <c r="AO555" s="281"/>
      <c r="AP555" s="281"/>
      <c r="AQ555" s="281"/>
      <c r="AR555" s="281"/>
      <c r="AS555" s="280"/>
      <c r="AT555" s="280"/>
      <c r="AU555" s="281" t="s">
        <v>267</v>
      </c>
      <c r="AV555" s="281" t="s">
        <v>45</v>
      </c>
      <c r="AW555" s="281"/>
      <c r="AX555" s="281"/>
      <c r="AY555" s="281"/>
      <c r="AZ555" s="281"/>
      <c r="BA555" s="281"/>
      <c r="BB555" s="274"/>
    </row>
    <row r="556" spans="2:54">
      <c r="B556" s="273"/>
      <c r="C556" s="274"/>
      <c r="D556" s="275"/>
      <c r="E556" s="277"/>
      <c r="F556" s="275"/>
      <c r="G556" s="275"/>
      <c r="H556" s="302"/>
      <c r="I556" s="275"/>
      <c r="J556" s="279"/>
      <c r="K556" s="279"/>
      <c r="L556" s="283"/>
      <c r="M556" s="283"/>
      <c r="N556" s="280"/>
      <c r="O556" s="280" t="s">
        <v>270</v>
      </c>
      <c r="P556" s="280" t="s">
        <v>1712</v>
      </c>
      <c r="Q556" s="280"/>
      <c r="R556" s="282"/>
      <c r="S556" s="281"/>
      <c r="T556" s="279"/>
      <c r="U556" s="281"/>
      <c r="V556" s="281"/>
      <c r="W556" s="281"/>
      <c r="X556" s="281"/>
      <c r="Y556" s="281"/>
      <c r="Z556" s="281"/>
      <c r="AA556" s="281"/>
      <c r="AB556" s="281"/>
      <c r="AC556" s="281"/>
      <c r="AD556" s="281"/>
      <c r="AE556" s="281"/>
      <c r="AF556" s="281"/>
      <c r="AG556" s="281"/>
      <c r="AH556" s="281"/>
      <c r="AI556" s="281"/>
      <c r="AJ556" s="281"/>
      <c r="AK556" s="281"/>
      <c r="AL556" s="281"/>
      <c r="AM556" s="281"/>
      <c r="AN556" s="281"/>
      <c r="AO556" s="281"/>
      <c r="AP556" s="281"/>
      <c r="AQ556" s="281"/>
      <c r="AR556" s="281"/>
      <c r="AS556" s="280"/>
      <c r="AT556" s="280"/>
      <c r="AU556" s="281"/>
      <c r="AV556" s="281"/>
      <c r="AW556" s="281"/>
      <c r="AX556" s="281"/>
      <c r="AY556" s="281"/>
      <c r="AZ556" s="281"/>
      <c r="BA556" s="281"/>
      <c r="BB556" s="274"/>
    </row>
    <row r="557" spans="2:54">
      <c r="B557" s="273" t="s">
        <v>1675</v>
      </c>
      <c r="C557" s="274" t="s">
        <v>1625</v>
      </c>
      <c r="D557" s="275" t="s">
        <v>328</v>
      </c>
      <c r="E557" s="277"/>
      <c r="F557" s="275" t="s">
        <v>1639</v>
      </c>
      <c r="G557" s="275" t="s">
        <v>1650</v>
      </c>
      <c r="H557" s="302">
        <v>39</v>
      </c>
      <c r="I557" s="275" t="str">
        <f t="shared" ref="I557" si="112">IF(H557&gt;0,3*ROUND(H557,0)&amp;D557,"-")</f>
        <v>117XLPE/As-70</v>
      </c>
      <c r="J557" s="279"/>
      <c r="K557" s="279"/>
      <c r="L557" s="283" t="s">
        <v>1660</v>
      </c>
      <c r="M557" s="283" t="s">
        <v>122</v>
      </c>
      <c r="N557" s="280" t="s">
        <v>117</v>
      </c>
      <c r="O557" s="280" t="s">
        <v>268</v>
      </c>
      <c r="P557" s="280" t="s">
        <v>925</v>
      </c>
      <c r="Q557" s="280"/>
      <c r="R557" s="282"/>
      <c r="S557" s="281"/>
      <c r="T557" s="279"/>
      <c r="U557" s="281"/>
      <c r="V557" s="281"/>
      <c r="W557" s="281"/>
      <c r="X557" s="281"/>
      <c r="Y557" s="281"/>
      <c r="Z557" s="281"/>
      <c r="AA557" s="281"/>
      <c r="AB557" s="281"/>
      <c r="AC557" s="281"/>
      <c r="AD557" s="281"/>
      <c r="AE557" s="281"/>
      <c r="AF557" s="281"/>
      <c r="AG557" s="281"/>
      <c r="AH557" s="281"/>
      <c r="AI557" s="281"/>
      <c r="AJ557" s="281"/>
      <c r="AK557" s="281"/>
      <c r="AL557" s="281"/>
      <c r="AM557" s="281"/>
      <c r="AN557" s="281"/>
      <c r="AO557" s="281"/>
      <c r="AP557" s="281"/>
      <c r="AQ557" s="281"/>
      <c r="AR557" s="281"/>
      <c r="AS557" s="280"/>
      <c r="AT557" s="280"/>
      <c r="AU557" s="281" t="s">
        <v>267</v>
      </c>
      <c r="AV557" s="281" t="s">
        <v>45</v>
      </c>
      <c r="AW557" s="281"/>
      <c r="AX557" s="281"/>
      <c r="AY557" s="281"/>
      <c r="AZ557" s="281"/>
      <c r="BA557" s="281"/>
      <c r="BB557" s="274"/>
    </row>
    <row r="558" spans="2:54">
      <c r="B558" s="273"/>
      <c r="C558" s="274"/>
      <c r="D558" s="275"/>
      <c r="E558" s="277"/>
      <c r="F558" s="275"/>
      <c r="G558" s="275"/>
      <c r="H558" s="302"/>
      <c r="I558" s="275"/>
      <c r="J558" s="279"/>
      <c r="K558" s="279"/>
      <c r="L558" s="283"/>
      <c r="M558" s="283"/>
      <c r="N558" s="280"/>
      <c r="O558" s="280" t="s">
        <v>270</v>
      </c>
      <c r="P558" s="280" t="s">
        <v>1712</v>
      </c>
      <c r="Q558" s="280"/>
      <c r="R558" s="282"/>
      <c r="S558" s="281"/>
      <c r="T558" s="279"/>
      <c r="U558" s="281"/>
      <c r="V558" s="281"/>
      <c r="W558" s="281"/>
      <c r="X558" s="281"/>
      <c r="Y558" s="281"/>
      <c r="Z558" s="281"/>
      <c r="AA558" s="281"/>
      <c r="AB558" s="281"/>
      <c r="AC558" s="281"/>
      <c r="AD558" s="281"/>
      <c r="AE558" s="281"/>
      <c r="AF558" s="281"/>
      <c r="AG558" s="281"/>
      <c r="AH558" s="281"/>
      <c r="AI558" s="281"/>
      <c r="AJ558" s="281"/>
      <c r="AK558" s="281"/>
      <c r="AL558" s="281"/>
      <c r="AM558" s="281"/>
      <c r="AN558" s="281"/>
      <c r="AO558" s="281"/>
      <c r="AP558" s="281"/>
      <c r="AQ558" s="281"/>
      <c r="AR558" s="281"/>
      <c r="AS558" s="280"/>
      <c r="AT558" s="280"/>
      <c r="AU558" s="281"/>
      <c r="AV558" s="281"/>
      <c r="AW558" s="281"/>
      <c r="AX558" s="281"/>
      <c r="AY558" s="281"/>
      <c r="AZ558" s="281"/>
      <c r="BA558" s="281"/>
      <c r="BB558" s="274"/>
    </row>
    <row r="559" spans="2:54">
      <c r="B559" s="273" t="s">
        <v>1676</v>
      </c>
      <c r="C559" s="274" t="s">
        <v>1623</v>
      </c>
      <c r="D559" s="275" t="s">
        <v>328</v>
      </c>
      <c r="E559" s="277"/>
      <c r="F559" s="275" t="s">
        <v>1651</v>
      </c>
      <c r="G559" s="275" t="s">
        <v>1655</v>
      </c>
      <c r="H559" s="302">
        <v>39</v>
      </c>
      <c r="I559" s="275" t="str">
        <f t="shared" ref="I559:I560" si="113">IF(H559&gt;0,3*ROUND(H559,0)&amp;D559,"-")</f>
        <v>117XLPE/As-70</v>
      </c>
      <c r="J559" s="279"/>
      <c r="K559" s="279"/>
      <c r="L559" s="283" t="s">
        <v>1662</v>
      </c>
      <c r="M559" s="283" t="s">
        <v>261</v>
      </c>
      <c r="N559" s="280" t="s">
        <v>2448</v>
      </c>
      <c r="O559" s="280" t="s">
        <v>268</v>
      </c>
      <c r="P559" s="280" t="s">
        <v>925</v>
      </c>
      <c r="Q559" s="280"/>
      <c r="R559" s="282"/>
      <c r="S559" s="281"/>
      <c r="T559" s="279"/>
      <c r="U559" s="281"/>
      <c r="V559" s="281"/>
      <c r="W559" s="281"/>
      <c r="X559" s="281"/>
      <c r="Y559" s="281"/>
      <c r="Z559" s="281"/>
      <c r="AA559" s="281"/>
      <c r="AB559" s="281"/>
      <c r="AC559" s="281"/>
      <c r="AD559" s="281"/>
      <c r="AE559" s="281"/>
      <c r="AF559" s="281"/>
      <c r="AG559" s="281"/>
      <c r="AH559" s="281"/>
      <c r="AI559" s="281"/>
      <c r="AJ559" s="281"/>
      <c r="AK559" s="281"/>
      <c r="AL559" s="281"/>
      <c r="AM559" s="281"/>
      <c r="AN559" s="281"/>
      <c r="AO559" s="281"/>
      <c r="AP559" s="281"/>
      <c r="AQ559" s="281"/>
      <c r="AR559" s="281"/>
      <c r="AS559" s="280"/>
      <c r="AT559" s="280"/>
      <c r="AU559" s="281" t="s">
        <v>267</v>
      </c>
      <c r="AV559" s="281" t="s">
        <v>45</v>
      </c>
      <c r="AW559" s="281"/>
      <c r="AX559" s="281"/>
      <c r="AY559" s="281"/>
      <c r="AZ559" s="281"/>
      <c r="BA559" s="281"/>
      <c r="BB559" s="274"/>
    </row>
    <row r="560" spans="2:54">
      <c r="B560" s="273" t="s">
        <v>1677</v>
      </c>
      <c r="C560" s="274" t="s">
        <v>1625</v>
      </c>
      <c r="D560" s="275" t="s">
        <v>328</v>
      </c>
      <c r="E560" s="277"/>
      <c r="F560" s="275" t="s">
        <v>1652</v>
      </c>
      <c r="G560" s="275" t="s">
        <v>1656</v>
      </c>
      <c r="H560" s="302">
        <v>39</v>
      </c>
      <c r="I560" s="275" t="str">
        <f t="shared" si="113"/>
        <v>117XLPE/As-70</v>
      </c>
      <c r="J560" s="279"/>
      <c r="K560" s="279"/>
      <c r="L560" s="283" t="s">
        <v>1660</v>
      </c>
      <c r="M560" s="283" t="s">
        <v>122</v>
      </c>
      <c r="N560" s="280" t="s">
        <v>117</v>
      </c>
      <c r="O560" s="280" t="s">
        <v>270</v>
      </c>
      <c r="P560" s="280" t="s">
        <v>1712</v>
      </c>
      <c r="Q560" s="280"/>
      <c r="R560" s="282"/>
      <c r="S560" s="281"/>
      <c r="T560" s="279"/>
      <c r="U560" s="281" t="s">
        <v>3</v>
      </c>
      <c r="V560" s="281" t="s">
        <v>263</v>
      </c>
      <c r="W560" s="281"/>
      <c r="X560" s="281"/>
      <c r="Y560" s="281"/>
      <c r="Z560" s="281"/>
      <c r="AA560" s="281"/>
      <c r="AB560" s="281"/>
      <c r="AC560" s="281"/>
      <c r="AD560" s="281"/>
      <c r="AE560" s="281"/>
      <c r="AF560" s="281"/>
      <c r="AG560" s="281"/>
      <c r="AH560" s="281"/>
      <c r="AI560" s="281"/>
      <c r="AJ560" s="281"/>
      <c r="AK560" s="281"/>
      <c r="AL560" s="281"/>
      <c r="AM560" s="281"/>
      <c r="AN560" s="281"/>
      <c r="AO560" s="281"/>
      <c r="AP560" s="281"/>
      <c r="AQ560" s="281"/>
      <c r="AR560" s="281"/>
      <c r="AS560" s="280"/>
      <c r="AT560" s="280"/>
      <c r="AU560" s="281" t="s">
        <v>267</v>
      </c>
      <c r="AV560" s="281" t="s">
        <v>45</v>
      </c>
      <c r="AW560" s="281"/>
      <c r="AX560" s="281"/>
      <c r="AY560" s="281"/>
      <c r="AZ560" s="281"/>
      <c r="BA560" s="281"/>
      <c r="BB560" s="274"/>
    </row>
    <row r="561" spans="1:54">
      <c r="B561" s="273"/>
      <c r="C561" s="274"/>
      <c r="D561" s="275"/>
      <c r="E561" s="277"/>
      <c r="F561" s="275"/>
      <c r="G561" s="275"/>
      <c r="H561" s="302"/>
      <c r="I561" s="275"/>
      <c r="J561" s="279"/>
      <c r="K561" s="279"/>
      <c r="L561" s="283"/>
      <c r="M561" s="283"/>
      <c r="N561" s="280"/>
      <c r="O561" s="280"/>
      <c r="P561" s="280"/>
      <c r="Q561" s="280"/>
      <c r="R561" s="282"/>
      <c r="S561" s="281"/>
      <c r="T561" s="279"/>
      <c r="U561" s="281"/>
      <c r="V561" s="281"/>
      <c r="W561" s="281"/>
      <c r="X561" s="281"/>
      <c r="Y561" s="281"/>
      <c r="Z561" s="281"/>
      <c r="AA561" s="281"/>
      <c r="AB561" s="281"/>
      <c r="AC561" s="281"/>
      <c r="AD561" s="281"/>
      <c r="AE561" s="281"/>
      <c r="AF561" s="281"/>
      <c r="AG561" s="281"/>
      <c r="AH561" s="281"/>
      <c r="AI561" s="281"/>
      <c r="AJ561" s="281"/>
      <c r="AK561" s="281"/>
      <c r="AL561" s="281"/>
      <c r="AM561" s="281"/>
      <c r="AN561" s="281"/>
      <c r="AO561" s="281"/>
      <c r="AP561" s="281"/>
      <c r="AQ561" s="281"/>
      <c r="AR561" s="281"/>
      <c r="AS561" s="280"/>
      <c r="AT561" s="280"/>
      <c r="AU561" s="281"/>
      <c r="AV561" s="281"/>
      <c r="AW561" s="281"/>
      <c r="AX561" s="281"/>
      <c r="AY561" s="281"/>
      <c r="AZ561" s="281"/>
      <c r="BA561" s="281"/>
      <c r="BB561" s="274"/>
    </row>
    <row r="562" spans="1:54">
      <c r="B562" s="273" t="s">
        <v>1678</v>
      </c>
      <c r="C562" s="274" t="s">
        <v>1623</v>
      </c>
      <c r="D562" s="275" t="s">
        <v>328</v>
      </c>
      <c r="E562" s="277"/>
      <c r="F562" s="275" t="s">
        <v>1653</v>
      </c>
      <c r="G562" s="275" t="s">
        <v>1657</v>
      </c>
      <c r="H562" s="302">
        <v>55</v>
      </c>
      <c r="I562" s="275" t="str">
        <f t="shared" ref="I562:I563" si="114">IF(H562&gt;0,3*ROUND(H562,0)&amp;D562,"-")</f>
        <v>165XLPE/As-70</v>
      </c>
      <c r="J562" s="279"/>
      <c r="K562" s="279"/>
      <c r="L562" s="283" t="s">
        <v>1662</v>
      </c>
      <c r="M562" s="283" t="s">
        <v>261</v>
      </c>
      <c r="N562" s="280" t="s">
        <v>2448</v>
      </c>
      <c r="O562" s="280" t="s">
        <v>262</v>
      </c>
      <c r="P562" s="280" t="s">
        <v>925</v>
      </c>
      <c r="Q562" s="280"/>
      <c r="R562" s="282"/>
      <c r="S562" s="281"/>
      <c r="T562" s="279"/>
      <c r="U562" s="281"/>
      <c r="V562" s="281"/>
      <c r="W562" s="281"/>
      <c r="X562" s="281"/>
      <c r="Y562" s="281"/>
      <c r="Z562" s="281"/>
      <c r="AA562" s="281"/>
      <c r="AB562" s="281"/>
      <c r="AC562" s="281"/>
      <c r="AD562" s="281"/>
      <c r="AE562" s="281"/>
      <c r="AF562" s="281"/>
      <c r="AG562" s="281"/>
      <c r="AH562" s="281"/>
      <c r="AI562" s="281"/>
      <c r="AJ562" s="281"/>
      <c r="AK562" s="281"/>
      <c r="AL562" s="281"/>
      <c r="AM562" s="281"/>
      <c r="AN562" s="281"/>
      <c r="AO562" s="281"/>
      <c r="AP562" s="281"/>
      <c r="AQ562" s="281"/>
      <c r="AR562" s="281"/>
      <c r="AS562" s="280"/>
      <c r="AT562" s="280"/>
      <c r="AU562" s="281" t="s">
        <v>267</v>
      </c>
      <c r="AV562" s="281" t="s">
        <v>45</v>
      </c>
      <c r="AW562" s="281"/>
      <c r="AX562" s="281"/>
      <c r="AY562" s="281"/>
      <c r="AZ562" s="281"/>
      <c r="BA562" s="281"/>
      <c r="BB562" s="274"/>
    </row>
    <row r="563" spans="1:54">
      <c r="B563" s="273" t="s">
        <v>1679</v>
      </c>
      <c r="C563" s="274" t="s">
        <v>1626</v>
      </c>
      <c r="D563" s="275" t="s">
        <v>328</v>
      </c>
      <c r="E563" s="277"/>
      <c r="F563" s="275" t="s">
        <v>1654</v>
      </c>
      <c r="G563" s="275" t="s">
        <v>1658</v>
      </c>
      <c r="H563" s="302">
        <v>58</v>
      </c>
      <c r="I563" s="275" t="str">
        <f t="shared" si="114"/>
        <v>174XLPE/As-70</v>
      </c>
      <c r="J563" s="279"/>
      <c r="K563" s="279"/>
      <c r="L563" s="283" t="s">
        <v>1660</v>
      </c>
      <c r="M563" s="283" t="s">
        <v>122</v>
      </c>
      <c r="N563" s="280" t="s">
        <v>2452</v>
      </c>
      <c r="O563" s="280" t="s">
        <v>256</v>
      </c>
      <c r="P563" s="280" t="s">
        <v>1711</v>
      </c>
      <c r="Q563" s="280"/>
      <c r="R563" s="282"/>
      <c r="S563" s="281"/>
      <c r="T563" s="279"/>
      <c r="U563" s="281"/>
      <c r="V563" s="281"/>
      <c r="W563" s="281"/>
      <c r="X563" s="281"/>
      <c r="Y563" s="281"/>
      <c r="Z563" s="281"/>
      <c r="AA563" s="281"/>
      <c r="AB563" s="281"/>
      <c r="AC563" s="281"/>
      <c r="AD563" s="281"/>
      <c r="AE563" s="281"/>
      <c r="AF563" s="281"/>
      <c r="AG563" s="281"/>
      <c r="AH563" s="281"/>
      <c r="AI563" s="281"/>
      <c r="AJ563" s="281"/>
      <c r="AK563" s="281"/>
      <c r="AL563" s="281"/>
      <c r="AM563" s="281"/>
      <c r="AN563" s="281"/>
      <c r="AO563" s="281"/>
      <c r="AP563" s="281"/>
      <c r="AQ563" s="281"/>
      <c r="AR563" s="281"/>
      <c r="AS563" s="280"/>
      <c r="AT563" s="280"/>
      <c r="AU563" s="281" t="s">
        <v>267</v>
      </c>
      <c r="AV563" s="281" t="s">
        <v>45</v>
      </c>
      <c r="AW563" s="281"/>
      <c r="AX563" s="281"/>
      <c r="AY563" s="281"/>
      <c r="AZ563" s="281"/>
      <c r="BA563" s="281"/>
      <c r="BB563" s="274"/>
    </row>
    <row r="564" spans="1:54">
      <c r="B564" s="309"/>
      <c r="C564" s="310"/>
      <c r="D564" s="311"/>
      <c r="E564" s="312"/>
      <c r="F564" s="312"/>
      <c r="G564" s="312"/>
      <c r="H564" s="313"/>
      <c r="I564" s="314"/>
      <c r="J564" s="314"/>
      <c r="K564" s="314"/>
      <c r="L564" s="315"/>
      <c r="M564" s="315"/>
      <c r="N564" s="315"/>
      <c r="O564" s="315"/>
      <c r="P564" s="315"/>
      <c r="Q564" s="315"/>
      <c r="R564" s="315"/>
      <c r="S564" s="316"/>
      <c r="T564" s="314"/>
      <c r="U564" s="316"/>
      <c r="V564" s="316"/>
      <c r="W564" s="316"/>
      <c r="X564" s="316"/>
      <c r="Y564" s="316"/>
      <c r="Z564" s="316"/>
      <c r="AA564" s="316"/>
      <c r="AB564" s="316"/>
      <c r="AC564" s="316"/>
      <c r="AD564" s="316"/>
      <c r="AE564" s="316"/>
      <c r="AF564" s="316"/>
      <c r="AG564" s="316"/>
      <c r="AH564" s="316"/>
      <c r="AI564" s="316"/>
      <c r="AJ564" s="316"/>
      <c r="AK564" s="316"/>
      <c r="AL564" s="316"/>
      <c r="AM564" s="316"/>
      <c r="AN564" s="316"/>
      <c r="AO564" s="316"/>
      <c r="AP564" s="316"/>
      <c r="AQ564" s="316"/>
      <c r="AR564" s="316"/>
      <c r="AS564" s="315"/>
      <c r="AT564" s="315"/>
      <c r="AU564" s="316"/>
      <c r="AV564" s="316"/>
      <c r="AW564" s="316"/>
      <c r="AX564" s="316"/>
      <c r="AY564" s="316"/>
      <c r="AZ564" s="316"/>
      <c r="BA564" s="316"/>
      <c r="BB564" s="310"/>
    </row>
    <row r="565" spans="1:54" ht="13.8">
      <c r="A565" s="317"/>
      <c r="B565" s="318" t="s">
        <v>2592</v>
      </c>
      <c r="C565" s="319"/>
      <c r="D565" s="320"/>
      <c r="E565" s="320"/>
      <c r="F565" s="320"/>
      <c r="G565" s="320"/>
      <c r="H565" s="321"/>
      <c r="I565" s="322"/>
      <c r="J565" s="323"/>
      <c r="K565" s="323"/>
      <c r="L565" s="323"/>
      <c r="M565" s="323"/>
      <c r="N565" s="323"/>
      <c r="O565" s="323"/>
      <c r="P565" s="323"/>
      <c r="Q565" s="323"/>
      <c r="R565" s="323"/>
      <c r="S565" s="323"/>
      <c r="T565" s="323"/>
      <c r="U565" s="323"/>
      <c r="V565" s="323"/>
      <c r="W565" s="323"/>
      <c r="X565" s="323"/>
      <c r="Y565" s="323"/>
      <c r="Z565" s="323"/>
      <c r="AA565" s="323"/>
      <c r="AB565" s="323"/>
    </row>
    <row r="566" spans="1:54">
      <c r="A566" s="325" t="s">
        <v>214</v>
      </c>
      <c r="B566" s="326"/>
      <c r="C566" s="327" t="s">
        <v>279</v>
      </c>
      <c r="D566" s="325"/>
      <c r="E566" s="325"/>
      <c r="F566" s="328"/>
      <c r="G566" s="325"/>
      <c r="H566" s="329"/>
    </row>
    <row r="567" spans="1:54">
      <c r="A567" s="330"/>
      <c r="B567" s="331"/>
      <c r="C567" s="332"/>
      <c r="D567" s="333"/>
      <c r="E567" s="333"/>
      <c r="F567" s="334"/>
      <c r="G567" s="333"/>
      <c r="H567" s="335"/>
    </row>
    <row r="568" spans="1:54">
      <c r="A568" s="325" t="s">
        <v>280</v>
      </c>
      <c r="B568" s="326"/>
      <c r="C568" s="336" t="s">
        <v>281</v>
      </c>
      <c r="D568" s="337"/>
      <c r="E568" s="325"/>
      <c r="F568" s="328"/>
      <c r="G568" s="325"/>
      <c r="H568" s="329">
        <f>H81+H98+H334+H356+H373+H391+H418+H440+H454+H478+H498+H511+H527</f>
        <v>7171.3934226549291</v>
      </c>
      <c r="I568" s="338"/>
    </row>
    <row r="569" spans="1:54" ht="13.8">
      <c r="A569" s="339" t="s">
        <v>282</v>
      </c>
      <c r="B569" s="340"/>
      <c r="C569" s="341" t="s">
        <v>283</v>
      </c>
      <c r="D569" s="342"/>
      <c r="E569" s="333"/>
      <c r="F569" s="334"/>
      <c r="G569" s="333"/>
      <c r="H569" s="335"/>
    </row>
    <row r="570" spans="1:54" ht="13.8">
      <c r="A570" s="343" t="s">
        <v>284</v>
      </c>
      <c r="B570" s="326"/>
      <c r="C570" s="341" t="s">
        <v>285</v>
      </c>
      <c r="D570" s="342"/>
      <c r="E570" s="333"/>
      <c r="F570" s="334"/>
      <c r="G570" s="333"/>
      <c r="H570" s="335"/>
    </row>
    <row r="571" spans="1:54" ht="13.8">
      <c r="A571" s="343" t="s">
        <v>286</v>
      </c>
      <c r="B571" s="326"/>
      <c r="C571" s="341" t="s">
        <v>287</v>
      </c>
      <c r="D571" s="342"/>
      <c r="E571" s="333"/>
      <c r="F571" s="334"/>
      <c r="G571" s="333"/>
      <c r="H571" s="335"/>
      <c r="L571" s="344"/>
      <c r="M571" s="344"/>
    </row>
    <row r="572" spans="1:54" ht="13.8">
      <c r="A572" s="343" t="s">
        <v>288</v>
      </c>
      <c r="B572" s="326"/>
      <c r="C572" s="341" t="s">
        <v>289</v>
      </c>
      <c r="D572" s="342"/>
      <c r="E572" s="333"/>
      <c r="F572" s="334"/>
      <c r="G572" s="333"/>
      <c r="H572" s="335"/>
      <c r="L572" s="344"/>
      <c r="M572" s="344"/>
    </row>
    <row r="573" spans="1:54">
      <c r="A573" s="325" t="s">
        <v>290</v>
      </c>
      <c r="B573" s="326"/>
      <c r="C573" s="336" t="s">
        <v>291</v>
      </c>
      <c r="D573" s="337"/>
      <c r="E573" s="325"/>
      <c r="F573" s="328"/>
      <c r="G573" s="325"/>
      <c r="H573" s="329">
        <f>H7</f>
        <v>3183</v>
      </c>
    </row>
    <row r="574" spans="1:54" ht="13.8">
      <c r="A574" s="339" t="s">
        <v>195</v>
      </c>
      <c r="B574" s="340"/>
      <c r="C574" s="341" t="s">
        <v>283</v>
      </c>
      <c r="D574" s="342"/>
      <c r="E574" s="333"/>
      <c r="F574" s="334"/>
      <c r="G574" s="333"/>
      <c r="H574" s="335"/>
    </row>
    <row r="575" spans="1:54" ht="13.8">
      <c r="A575" s="343" t="s">
        <v>292</v>
      </c>
      <c r="B575" s="326"/>
      <c r="C575" s="341" t="s">
        <v>285</v>
      </c>
      <c r="D575" s="342"/>
      <c r="E575" s="333"/>
      <c r="F575" s="334"/>
      <c r="G575" s="333"/>
      <c r="H575" s="335"/>
    </row>
    <row r="576" spans="1:54" ht="13.8">
      <c r="A576" s="339" t="s">
        <v>293</v>
      </c>
      <c r="B576" s="326"/>
      <c r="C576" s="341" t="s">
        <v>294</v>
      </c>
      <c r="D576" s="342"/>
      <c r="E576" s="333"/>
      <c r="F576" s="334"/>
      <c r="G576" s="333"/>
      <c r="H576" s="335"/>
    </row>
    <row r="577" spans="1:16">
      <c r="A577" s="325" t="s">
        <v>295</v>
      </c>
      <c r="B577" s="326"/>
      <c r="C577" s="336" t="s">
        <v>296</v>
      </c>
      <c r="D577" s="337"/>
      <c r="E577" s="333"/>
      <c r="F577" s="334"/>
      <c r="G577" s="333"/>
      <c r="H577" s="335"/>
    </row>
    <row r="578" spans="1:16">
      <c r="P578" s="230">
        <f>15*6</f>
        <v>90</v>
      </c>
    </row>
  </sheetData>
  <autoFilter ref="A5:BB566" xr:uid="{00000000-0009-0000-0000-000003000000}"/>
  <dataConsolidate>
    <dataRefs count="1">
      <dataRef ref="P13:Q429" sheet="TK TA" r:id="rId1"/>
    </dataRefs>
  </dataConsolidate>
  <mergeCells count="14">
    <mergeCell ref="A1:BB1"/>
    <mergeCell ref="A2:BB2"/>
    <mergeCell ref="C4:C5"/>
    <mergeCell ref="B4:B5"/>
    <mergeCell ref="H4:H5"/>
    <mergeCell ref="F4:G4"/>
    <mergeCell ref="D4:D5"/>
    <mergeCell ref="I4:I5"/>
    <mergeCell ref="J4:J5"/>
    <mergeCell ref="AU4:BA4"/>
    <mergeCell ref="AC4:AL4"/>
    <mergeCell ref="E4:E5"/>
    <mergeCell ref="K4:K5"/>
    <mergeCell ref="AM4:AT4"/>
  </mergeCells>
  <phoneticPr fontId="226" type="noConversion"/>
  <conditionalFormatting sqref="N3:N334 O96:O97">
    <cfRule type="containsText" dxfId="333" priority="11" operator="containsText" text="XĐG-10-2">
      <formula>NOT(ISERROR(SEARCH("XĐG-10-2",N3)))</formula>
    </cfRule>
  </conditionalFormatting>
  <conditionalFormatting sqref="N336:N502">
    <cfRule type="containsText" dxfId="332" priority="1" operator="containsText" text="XĐG-10-2">
      <formula>NOT(ISERROR(SEARCH("XĐG-10-2",N336)))</formula>
    </cfRule>
  </conditionalFormatting>
  <conditionalFormatting sqref="O64">
    <cfRule type="containsText" dxfId="331" priority="47" operator="containsText" text="XĐG-10-2">
      <formula>NOT(ISERROR(SEARCH("XĐG-10-2",O64)))</formula>
    </cfRule>
  </conditionalFormatting>
  <conditionalFormatting sqref="O84">
    <cfRule type="containsText" dxfId="330" priority="58" operator="containsText" text="XĐG-10-2">
      <formula>NOT(ISERROR(SEARCH("XĐG-10-2",O84)))</formula>
    </cfRule>
  </conditionalFormatting>
  <conditionalFormatting sqref="O88">
    <cfRule type="containsText" dxfId="329" priority="55" operator="containsText" text="XĐG-10-2">
      <formula>NOT(ISERROR(SEARCH("XĐG-10-2",O88)))</formula>
    </cfRule>
  </conditionalFormatting>
  <conditionalFormatting sqref="O92">
    <cfRule type="containsText" dxfId="328" priority="53" operator="containsText" text="XĐG-10-2">
      <formula>NOT(ISERROR(SEARCH("XĐG-10-2",O92)))</formula>
    </cfRule>
  </conditionalFormatting>
  <conditionalFormatting sqref="O99:O100">
    <cfRule type="containsText" dxfId="327" priority="33" operator="containsText" text="XĐG-10-2">
      <formula>NOT(ISERROR(SEARCH("XĐG-10-2",O99)))</formula>
    </cfRule>
  </conditionalFormatting>
  <conditionalFormatting sqref="O104">
    <cfRule type="containsText" dxfId="326" priority="41" operator="containsText" text="XĐG-10-2">
      <formula>NOT(ISERROR(SEARCH("XĐG-10-2",O104)))</formula>
    </cfRule>
  </conditionalFormatting>
  <conditionalFormatting sqref="O107:O119">
    <cfRule type="containsText" dxfId="325" priority="37" operator="containsText" text="XĐG-10-2">
      <formula>NOT(ISERROR(SEARCH("XĐG-10-2",O107)))</formula>
    </cfRule>
  </conditionalFormatting>
  <conditionalFormatting sqref="O336 O500 N503:O503 N504 N505:O505 N506 N507:O507 N508:N509 N511:N1048576">
    <cfRule type="containsText" dxfId="324" priority="124" operator="containsText" text="XĐG-10-2">
      <formula>NOT(ISERROR(SEARCH("XĐG-10-2",N336)))</formula>
    </cfRule>
  </conditionalFormatting>
  <conditionalFormatting sqref="O338">
    <cfRule type="containsText" dxfId="323" priority="100" operator="containsText" text="XĐG-10-2">
      <formula>NOT(ISERROR(SEARCH("XĐG-10-2",O338)))</formula>
    </cfRule>
  </conditionalFormatting>
  <conditionalFormatting sqref="O344 O346">
    <cfRule type="containsText" dxfId="322" priority="102" operator="containsText" text="XĐG-10-2">
      <formula>NOT(ISERROR(SEARCH("XĐG-10-2",O344)))</formula>
    </cfRule>
  </conditionalFormatting>
  <conditionalFormatting sqref="O353:O354">
    <cfRule type="containsText" dxfId="321" priority="3" operator="containsText" text="XĐG-10-2">
      <formula>NOT(ISERROR(SEARCH("XĐG-10-2",O353)))</formula>
    </cfRule>
  </conditionalFormatting>
  <conditionalFormatting sqref="O358:O359">
    <cfRule type="containsText" dxfId="320" priority="106" operator="containsText" text="XĐG-10-2">
      <formula>NOT(ISERROR(SEARCH("XĐG-10-2",O358)))</formula>
    </cfRule>
  </conditionalFormatting>
  <conditionalFormatting sqref="O375:O376">
    <cfRule type="containsText" dxfId="319" priority="110" operator="containsText" text="XĐG-10-2">
      <formula>NOT(ISERROR(SEARCH("XĐG-10-2",O375)))</formula>
    </cfRule>
  </conditionalFormatting>
  <conditionalFormatting sqref="O393:O394">
    <cfRule type="containsText" dxfId="318" priority="120" operator="containsText" text="XĐG-10-2">
      <formula>NOT(ISERROR(SEARCH("XĐG-10-2",O393)))</formula>
    </cfRule>
  </conditionalFormatting>
  <conditionalFormatting sqref="O397">
    <cfRule type="containsText" dxfId="317" priority="118" operator="containsText" text="XĐG-10-2">
      <formula>NOT(ISERROR(SEARCH("XĐG-10-2",O397)))</formula>
    </cfRule>
  </conditionalFormatting>
  <conditionalFormatting sqref="O402">
    <cfRule type="containsText" dxfId="316" priority="116" operator="containsText" text="XĐG-10-2">
      <formula>NOT(ISERROR(SEARCH("XĐG-10-2",O402)))</formula>
    </cfRule>
  </conditionalFormatting>
  <conditionalFormatting sqref="O412">
    <cfRule type="containsText" dxfId="315" priority="114" operator="containsText" text="XĐG-10-2">
      <formula>NOT(ISERROR(SEARCH("XĐG-10-2",O412)))</formula>
    </cfRule>
  </conditionalFormatting>
  <conditionalFormatting sqref="AO25">
    <cfRule type="duplicateValues" dxfId="314" priority="6"/>
  </conditionalFormatting>
  <conditionalFormatting sqref="AO27">
    <cfRule type="duplicateValues" dxfId="313" priority="5"/>
  </conditionalFormatting>
  <conditionalFormatting sqref="AO111:AO118">
    <cfRule type="duplicateValues" dxfId="312" priority="7"/>
  </conditionalFormatting>
  <conditionalFormatting sqref="AU38">
    <cfRule type="duplicateValues" dxfId="311" priority="8"/>
  </conditionalFormatting>
  <conditionalFormatting sqref="AU53 AU51 AU49 AU47 AU45 AU42 AU24 AU20 AU18 AU16">
    <cfRule type="duplicateValues" dxfId="310" priority="421"/>
  </conditionalFormatting>
  <conditionalFormatting sqref="AU55">
    <cfRule type="duplicateValues" dxfId="309" priority="17"/>
  </conditionalFormatting>
  <conditionalFormatting sqref="AU57">
    <cfRule type="duplicateValues" dxfId="308" priority="12"/>
  </conditionalFormatting>
  <conditionalFormatting sqref="AU59">
    <cfRule type="duplicateValues" dxfId="307" priority="14"/>
  </conditionalFormatting>
  <conditionalFormatting sqref="AU61">
    <cfRule type="duplicateValues" dxfId="306" priority="10"/>
  </conditionalFormatting>
  <conditionalFormatting sqref="AU63">
    <cfRule type="duplicateValues" dxfId="305" priority="9"/>
  </conditionalFormatting>
  <conditionalFormatting sqref="AU268">
    <cfRule type="duplicateValues" dxfId="304" priority="25"/>
  </conditionalFormatting>
  <conditionalFormatting sqref="AU287">
    <cfRule type="duplicateValues" dxfId="303" priority="21"/>
  </conditionalFormatting>
  <conditionalFormatting sqref="AU332 AU330 AU328 AU324 AU320 AU318 AU316 AU314 AU312 AU310 AU302 AU300 AU298 AU296 AU294 AU292 AU290 AU285 AU282 AU279 AU274 AU271">
    <cfRule type="duplicateValues" dxfId="302" priority="24"/>
  </conditionalFormatting>
  <printOptions horizontalCentered="1"/>
  <pageMargins left="0.59055118110236204" right="0.27559055118110198" top="0.73" bottom="0.63" header="0.31496062992126" footer="0.31496062992126"/>
  <pageSetup paperSize="8" scale="34" fitToHeight="0" orientation="landscape" blackAndWhite="1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 filterMode="1">
    <tabColor rgb="FF0BF543"/>
    <pageSetUpPr fitToPage="1"/>
  </sheetPr>
  <dimension ref="A1:X145"/>
  <sheetViews>
    <sheetView showGridLines="0" zoomScale="70" zoomScaleNormal="70" workbookViewId="0">
      <pane xSplit="3" ySplit="3" topLeftCell="V68" activePane="bottomRight" state="frozen"/>
      <selection activeCell="G24" sqref="G24"/>
      <selection pane="topRight" activeCell="G24" sqref="G24"/>
      <selection pane="bottomLeft" activeCell="G24" sqref="G24"/>
      <selection pane="bottomRight" activeCell="V2" sqref="V1:V1048576"/>
    </sheetView>
  </sheetViews>
  <sheetFormatPr defaultColWidth="9.109375" defaultRowHeight="15" customHeight="1"/>
  <cols>
    <col min="1" max="1" width="7" style="106" customWidth="1"/>
    <col min="2" max="2" width="43.5546875" style="107" customWidth="1"/>
    <col min="3" max="3" width="16.6640625" style="107" customWidth="1"/>
    <col min="4" max="4" width="6.33203125" style="107" bestFit="1" customWidth="1"/>
    <col min="5" max="6" width="14.109375" style="107" bestFit="1" customWidth="1"/>
    <col min="7" max="8" width="11.5546875" style="107" bestFit="1" customWidth="1"/>
    <col min="9" max="9" width="11.33203125" style="107" bestFit="1" customWidth="1"/>
    <col min="10" max="10" width="12" style="107" bestFit="1" customWidth="1"/>
    <col min="11" max="12" width="11.5546875" style="107" bestFit="1" customWidth="1"/>
    <col min="13" max="13" width="28.5546875" style="129" bestFit="1" customWidth="1"/>
    <col min="14" max="14" width="11.6640625" style="129" bestFit="1" customWidth="1"/>
    <col min="15" max="15" width="11.5546875" style="129" bestFit="1" customWidth="1"/>
    <col min="16" max="16" width="14.109375" style="129" bestFit="1" customWidth="1"/>
    <col min="17" max="17" width="11.33203125" style="129" bestFit="1" customWidth="1"/>
    <col min="18" max="18" width="11.5546875" style="129" bestFit="1" customWidth="1"/>
    <col min="19" max="21" width="11.33203125" style="129" bestFit="1" customWidth="1"/>
    <col min="22" max="22" width="15" style="568" bestFit="1" customWidth="1"/>
    <col min="23" max="23" width="19.88671875" style="107" bestFit="1" customWidth="1"/>
    <col min="24" max="24" width="20.5546875" style="107" customWidth="1"/>
    <col min="25" max="16384" width="9.109375" style="107"/>
  </cols>
  <sheetData>
    <row r="1" spans="1:24" s="106" customFormat="1" ht="20.25" customHeight="1">
      <c r="A1" s="519" t="s">
        <v>165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65"/>
      <c r="W1" s="519"/>
    </row>
    <row r="2" spans="1:24" ht="15.6">
      <c r="A2" s="105"/>
      <c r="B2" s="223"/>
      <c r="C2" s="223"/>
      <c r="D2" s="223"/>
      <c r="E2" s="521" t="s">
        <v>2219</v>
      </c>
      <c r="F2" s="522"/>
      <c r="G2" s="522"/>
      <c r="H2" s="522"/>
      <c r="I2" s="522"/>
      <c r="J2" s="522"/>
      <c r="K2" s="522"/>
      <c r="L2" s="522"/>
      <c r="M2" s="522"/>
      <c r="N2" s="523"/>
      <c r="O2" s="523"/>
      <c r="P2" s="523"/>
      <c r="Q2" s="523"/>
      <c r="R2" s="523"/>
      <c r="S2" s="523"/>
      <c r="T2" s="523"/>
      <c r="U2" s="523"/>
      <c r="V2" s="566" t="s">
        <v>152</v>
      </c>
      <c r="W2" s="520" t="s">
        <v>6</v>
      </c>
    </row>
    <row r="3" spans="1:24" ht="39.6">
      <c r="A3" s="223" t="s">
        <v>1</v>
      </c>
      <c r="B3" s="223" t="s">
        <v>46</v>
      </c>
      <c r="C3" s="223" t="s">
        <v>47</v>
      </c>
      <c r="D3" s="223" t="s">
        <v>48</v>
      </c>
      <c r="E3" s="108" t="s">
        <v>2201</v>
      </c>
      <c r="F3" s="108" t="s">
        <v>2202</v>
      </c>
      <c r="G3" s="108" t="s">
        <v>2206</v>
      </c>
      <c r="H3" s="108" t="s">
        <v>2207</v>
      </c>
      <c r="I3" s="108" t="s">
        <v>2222</v>
      </c>
      <c r="J3" s="108" t="s">
        <v>2223</v>
      </c>
      <c r="K3" s="108" t="s">
        <v>2208</v>
      </c>
      <c r="L3" s="108" t="s">
        <v>2209</v>
      </c>
      <c r="M3" s="108" t="s">
        <v>2210</v>
      </c>
      <c r="N3" s="109" t="s">
        <v>2229</v>
      </c>
      <c r="O3" s="109" t="s">
        <v>2211</v>
      </c>
      <c r="P3" s="109" t="s">
        <v>2212</v>
      </c>
      <c r="Q3" s="109" t="s">
        <v>2213</v>
      </c>
      <c r="R3" s="109" t="s">
        <v>2214</v>
      </c>
      <c r="S3" s="109" t="s">
        <v>2216</v>
      </c>
      <c r="T3" s="109" t="s">
        <v>2217</v>
      </c>
      <c r="U3" s="109" t="s">
        <v>2218</v>
      </c>
      <c r="V3" s="566"/>
      <c r="W3" s="520"/>
    </row>
    <row r="4" spans="1:24" ht="15.6">
      <c r="A4" s="131" t="s">
        <v>41</v>
      </c>
      <c r="B4" s="132" t="s">
        <v>81</v>
      </c>
      <c r="C4" s="133"/>
      <c r="D4" s="133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567"/>
      <c r="W4" s="135"/>
    </row>
    <row r="5" spans="1:24" ht="31.2">
      <c r="A5" s="136">
        <f>IF(V5=0,"ẩn",MAX($A4:$A$4)+1)</f>
        <v>1</v>
      </c>
      <c r="B5" s="137" t="s">
        <v>2198</v>
      </c>
      <c r="C5" s="138" t="s">
        <v>915</v>
      </c>
      <c r="D5" s="138" t="s">
        <v>4</v>
      </c>
      <c r="E5" s="139">
        <f t="array" ref="E5">+SUM(IF(RIGHT(HAT51N,LEN($C5))=$C5,--LEFT(HAT51N,LEN(HAT51N)-LEN($C5))))</f>
        <v>0</v>
      </c>
      <c r="F5" s="139">
        <f t="array" ref="F5">+SUM(IF(RIGHT(HAT63N,LEN($C5))=$C5,--LEFT(HAT63N,LEN(HAT63N)-LEN($C5))))</f>
        <v>0</v>
      </c>
      <c r="G5" s="139">
        <f t="array" ref="G5">+SUM(IF(RIGHT(HAT218N,LEN($C5))=$C5,--LEFT(HAT218N,LEN(HAT218N)-LEN($C5))))</f>
        <v>38</v>
      </c>
      <c r="H5" s="139">
        <f t="array" ref="H5">+SUM(IF(RIGHT(HAT22N,LEN($C5))=$C5,--LEFT(HAT22N,LEN(HAT22N)-LEN($C5))))</f>
        <v>36</v>
      </c>
      <c r="I5" s="139">
        <f t="array" ref="I5">+SUM(IF(RIGHT(HAT23N,LEN($C5))=$C5,--LEFT(HAT23N,LEN(HAT23N)-LEN($C5))))</f>
        <v>0</v>
      </c>
      <c r="J5" s="139">
        <f t="array" ref="J5">+SUM(IF(RIGHT(HAT242N,LEN($C5))=$C5,--LEFT(HAT242N,LEN(HAT242N)-LEN($C5))))</f>
        <v>1842</v>
      </c>
      <c r="K5" s="139">
        <f t="array" ref="K5">+SUM(IF(RIGHT(HAT32N,LEN($C5))=$C5,--LEFT(HAT32N,LEN(HAT32N)-LEN($C5))))</f>
        <v>0</v>
      </c>
      <c r="L5" s="139">
        <f t="array" ref="L5">+SUM(IF(RIGHT(HAT160N,LEN($C5))=$C5,--LEFT(HAT160N,LEN(HAT160N)-LEN($C5))))</f>
        <v>67</v>
      </c>
      <c r="M5" s="139">
        <f t="array" ref="M5">+SUM(IF(RIGHT(HAT164N,LEN($C5))=$C5,--LEFT(HAT164N,LEN(HAT164N)-LEN($C5))))</f>
        <v>0</v>
      </c>
      <c r="N5" s="139">
        <f t="array" ref="N5">+SUM(IF(RIGHT(HAT95N,LEN($C5))=$C5,--LEFT(HAT95N,LEN(HAT95N)-LEN($C5))))</f>
        <v>53</v>
      </c>
      <c r="O5" s="139">
        <f t="array" ref="O5">+SUM(IF(RIGHT(HAT8N,LEN($C5))=$C5,--LEFT(HAT8N,LEN(HAT8N)-LEN($C5))))</f>
        <v>0</v>
      </c>
      <c r="P5" s="139">
        <f t="array" ref="P5">+SUM(IF(RIGHT(HAT52N,LEN($C5))=$C5,--LEFT(HAT52N,LEN(HAT52N)-LEN($C5))))</f>
        <v>164</v>
      </c>
      <c r="Q5" s="139">
        <f t="array" ref="Q5">+SUM(IF(RIGHT(HAT10N,LEN($C5))=$C5,--LEFT(HAT10N,LEN(HAT10N)-LEN($C5))))</f>
        <v>0</v>
      </c>
      <c r="R5" s="139">
        <f t="array" ref="R5">+SUM(IF(RIGHT(HAT118N,LEN($C5))=$C5,--LEFT(HAT118N,LEN(HAT118N)-LEN($C5))))</f>
        <v>0</v>
      </c>
      <c r="S5" s="139">
        <f t="array" ref="S5">+SUM(IF(RIGHT(HAT301N,LEN($C5))=$C5,--LEFT(HAT301N,LEN(HAT301N)-LEN($C5))))</f>
        <v>0</v>
      </c>
      <c r="T5" s="139">
        <f t="array" ref="T5">+SUM(IF(RIGHT(HAT46N,LEN($C5))=$C5,--LEFT(HAT46N,LEN(HAT46N)-LEN($C5))))</f>
        <v>0</v>
      </c>
      <c r="U5" s="139">
        <f t="array" ref="U5">+SUM(IF(RIGHT(HAT378N,LEN($C5))=$C5,--LEFT(HAT378N,LEN(HAT378N)-LEN($C5))))</f>
        <v>0</v>
      </c>
      <c r="V5" s="435">
        <f>+SUM(E5:U5)</f>
        <v>2200</v>
      </c>
      <c r="W5" s="140" t="s">
        <v>113</v>
      </c>
      <c r="X5" s="426">
        <f>SUMIF('LK_0,4'!$D$6:$D$369,'TH HA'!$C$5,'LK_0,4'!$E$6:$E$369)</f>
        <v>2128.8888028590918</v>
      </c>
    </row>
    <row r="6" spans="1:24" ht="15.6">
      <c r="A6" s="136">
        <f>IF(V6=0,"ẩn",MAX($A$4:$A5)+1)</f>
        <v>2</v>
      </c>
      <c r="B6" s="142" t="s">
        <v>2199</v>
      </c>
      <c r="C6" s="143" t="s">
        <v>886</v>
      </c>
      <c r="D6" s="143" t="s">
        <v>4</v>
      </c>
      <c r="E6" s="144">
        <f t="array" ref="E6">+SUM(IF(RIGHT(HAT51N,LEN($C6))=$C6,--LEFT(HAT51N,LEN(HAT51N)-LEN($C6))))</f>
        <v>684</v>
      </c>
      <c r="F6" s="144">
        <f t="array" ref="F6">+SUM(IF(RIGHT(HAT63N,LEN($C6))=$C6,--LEFT(HAT63N,LEN(HAT63N)-LEN($C6))))</f>
        <v>76</v>
      </c>
      <c r="G6" s="144">
        <f t="array" ref="G6">+SUM(IF(RIGHT(HAT218N,LEN($C6))=$C6,--LEFT(HAT218N,LEN(HAT218N)-LEN($C6))))</f>
        <v>0</v>
      </c>
      <c r="H6" s="144">
        <f t="array" ref="H6">+SUM(IF(RIGHT(HAT22N,LEN($C6))=$C6,--LEFT(HAT22N,LEN(HAT22N)-LEN($C6))))</f>
        <v>0</v>
      </c>
      <c r="I6" s="144">
        <f t="array" ref="I6">+SUM(IF(RIGHT(HAT23N,LEN($C6))=$C6,--LEFT(HAT23N,LEN(HAT23N)-LEN($C6))))</f>
        <v>577</v>
      </c>
      <c r="J6" s="144">
        <f t="array" ref="J6">+SUM(IF(RIGHT(HAT242N,LEN($C6))=$C6,--LEFT(HAT242N,LEN(HAT242N)-LEN($C6))))</f>
        <v>208</v>
      </c>
      <c r="K6" s="144">
        <f t="array" ref="K6">+SUM(IF(RIGHT(HAT32N,LEN($C6))=$C6,--LEFT(HAT32N,LEN(HAT32N)-LEN($C6))))</f>
        <v>1009</v>
      </c>
      <c r="L6" s="144">
        <f t="array" ref="L6">+SUM(IF(RIGHT(HAT160N,LEN($C6))=$C6,--LEFT(HAT160N,LEN(HAT160N)-LEN($C6))))</f>
        <v>421</v>
      </c>
      <c r="M6" s="144">
        <f t="array" ref="M6">+SUM(IF(RIGHT(HAT164N,LEN($C6))=$C6,--LEFT(HAT164N,LEN(HAT164N)-LEN($C6))))</f>
        <v>792</v>
      </c>
      <c r="N6" s="144">
        <f t="array" ref="N6">+SUM(IF(RIGHT(HAT95N,LEN($C6))=$C6,--LEFT(HAT95N,LEN(HAT95N)-LEN($C6))))</f>
        <v>0</v>
      </c>
      <c r="O6" s="144">
        <f t="array" ref="O6">+SUM(IF(RIGHT(HAT8N,LEN($C6))=$C6,--LEFT(HAT8N,LEN(HAT8N)-LEN($C6))))</f>
        <v>1199</v>
      </c>
      <c r="P6" s="144">
        <f t="array" ref="P6">+SUM(IF(RIGHT(HAT52N,LEN($C6))=$C6,--LEFT(HAT52N,LEN(HAT52N)-LEN($C6))))</f>
        <v>0</v>
      </c>
      <c r="Q6" s="144"/>
      <c r="R6" s="144">
        <f t="array" ref="R6">+SUM(IF(RIGHT(HAT118N,LEN($C6))=$C6,--LEFT(HAT118N,LEN(HAT118N)-LEN($C6))))</f>
        <v>764</v>
      </c>
      <c r="S6" s="144">
        <f t="array" ref="S6">+SUM(IF(RIGHT(HAT301N,LEN($C6))=$C6,--LEFT(HAT301N,LEN(HAT301N)-LEN($C6))))</f>
        <v>431</v>
      </c>
      <c r="T6" s="144">
        <f t="array" ref="T6">+SUM(IF(RIGHT(HAT46N,LEN($C6))=$C6,--LEFT(HAT46N,LEN(HAT46N)-LEN($C6))))</f>
        <v>486</v>
      </c>
      <c r="U6" s="144">
        <f t="array" ref="U6">+SUM(IF(RIGHT(HAT378N,LEN($C6))=$C6,--LEFT(HAT378N,LEN(HAT378N)-LEN($C6))))</f>
        <v>788</v>
      </c>
      <c r="V6" s="145">
        <f>+SUM(E6:U6)</f>
        <v>7435</v>
      </c>
      <c r="W6" s="146" t="s">
        <v>113</v>
      </c>
      <c r="X6" s="426">
        <f>SUMIF('LK_0,4'!$D$6:$D$369,'TH HA'!$C$6,'LK_0,4'!$E$6:$E$369)</f>
        <v>7309.7386144431048</v>
      </c>
    </row>
    <row r="7" spans="1:24" ht="15.6">
      <c r="A7" s="136">
        <f>IF(V7=0,"ẩn",MAX($A$4:$A6)+1)</f>
        <v>3</v>
      </c>
      <c r="B7" s="142" t="s">
        <v>2200</v>
      </c>
      <c r="C7" s="143" t="s">
        <v>894</v>
      </c>
      <c r="D7" s="143" t="s">
        <v>4</v>
      </c>
      <c r="E7" s="144">
        <f t="array" ref="E7">+SUM(IF(RIGHT(HAT51N,LEN($C7))=$C7,--LEFT(HAT51N,LEN(HAT51N)-LEN($C7))))</f>
        <v>768</v>
      </c>
      <c r="F7" s="144">
        <f t="array" ref="F7">+SUM(IF(RIGHT(HAT63N,LEN($C7))=$C7,--LEFT(HAT63N,LEN(HAT63N)-LEN($C7))))</f>
        <v>230</v>
      </c>
      <c r="G7" s="144">
        <f t="array" ref="G7">+SUM(IF(RIGHT(HAT218N,LEN($C7))=$C7,--LEFT(HAT218N,LEN(HAT218N)-LEN($C7))))</f>
        <v>0</v>
      </c>
      <c r="H7" s="144">
        <f t="array" ref="H7">+SUM(IF(RIGHT(HAT22N,LEN($C7))=$C7,--LEFT(HAT22N,LEN(HAT22N)-LEN($C7))))</f>
        <v>0</v>
      </c>
      <c r="I7" s="144">
        <f t="array" ref="I7">+SUM(IF(RIGHT(HAT23N,LEN($C7))=$C7,--LEFT(HAT23N,LEN(HAT23N)-LEN($C7))))</f>
        <v>0</v>
      </c>
      <c r="J7" s="144">
        <f t="array" ref="J7">+SUM(IF(RIGHT(HAT242N,LEN($C7))=$C7,--LEFT(HAT242N,LEN(HAT242N)-LEN($C7))))</f>
        <v>0</v>
      </c>
      <c r="K7" s="144">
        <f t="array" ref="K7">+SUM(IF(RIGHT(HAT32N,LEN($C7))=$C7,--LEFT(HAT32N,LEN(HAT32N)-LEN($C7))))</f>
        <v>0</v>
      </c>
      <c r="L7" s="144">
        <f t="array" ref="L7">+SUM(IF(RIGHT(HAT160N,LEN($C7))=$C7,--LEFT(HAT160N,LEN(HAT160N)-LEN($C7))))</f>
        <v>0</v>
      </c>
      <c r="M7" s="144">
        <f t="array" ref="M7">+SUM(IF(RIGHT(HAT164N,LEN($C7))=$C7,--LEFT(HAT164N,LEN(HAT164N)-LEN($C7))))</f>
        <v>0</v>
      </c>
      <c r="N7" s="144">
        <f t="array" ref="N7">+SUM(IF(RIGHT(HAT95N,LEN($C7))=$C7,--LEFT(HAT95N,LEN(HAT95N)-LEN($C7))))</f>
        <v>0</v>
      </c>
      <c r="O7" s="144">
        <f t="array" ref="O7">+SUM(IF(RIGHT(HAT8N,LEN($C7))=$C7,--LEFT(HAT8N,LEN(HAT8N)-LEN($C7))))</f>
        <v>0</v>
      </c>
      <c r="P7" s="144">
        <f t="array" ref="P7">+SUM(IF(RIGHT(HAT52N,LEN($C7))=$C7,--LEFT(HAT52N,LEN(HAT52N)-LEN($C7))))</f>
        <v>0</v>
      </c>
      <c r="Q7" s="144">
        <f t="array" ref="Q7">+SUM(IF(RIGHT(HAT10N,LEN($C7))=$C7,--LEFT(HAT10N,LEN(HAT10N)-LEN($C7))))</f>
        <v>221</v>
      </c>
      <c r="R7" s="144">
        <f t="array" ref="R7">+SUM(IF(RIGHT(HAT118N,LEN($C7))=$C7,--LEFT(HAT118N,LEN(HAT118N)-LEN($C7))))</f>
        <v>0</v>
      </c>
      <c r="S7" s="144">
        <f t="array" ref="S7">+SUM(IF(RIGHT(HAT301N,LEN($C7))=$C7,--LEFT(HAT301N,LEN(HAT301N)-LEN($C7))))</f>
        <v>0</v>
      </c>
      <c r="T7" s="144">
        <f t="array" ref="T7">+SUM(IF(RIGHT(HAT46N,LEN($C7))=$C7,--LEFT(HAT46N,LEN(HAT46N)-LEN($C7))))</f>
        <v>0</v>
      </c>
      <c r="U7" s="144">
        <f t="array" ref="U7">+SUM(IF(RIGHT(HAT378N,LEN($C7))=$C7,--LEFT(HAT378N,LEN(HAT378N)-LEN($C7))))</f>
        <v>0</v>
      </c>
      <c r="V7" s="145">
        <f t="shared" ref="V7:V70" si="0">+SUM(E7:U7)</f>
        <v>1219</v>
      </c>
      <c r="W7" s="146" t="s">
        <v>113</v>
      </c>
      <c r="X7" s="426">
        <f>SUMIF('LK_0,4'!$D$6:$D$369,'TH HA'!$C$7,'LK_0,4'!$E$6:$E$369)</f>
        <v>1212.7822990687091</v>
      </c>
    </row>
    <row r="8" spans="1:24" ht="15.6">
      <c r="A8" s="147" t="s">
        <v>42</v>
      </c>
      <c r="B8" s="148" t="s">
        <v>84</v>
      </c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5"/>
      <c r="W8" s="150"/>
    </row>
    <row r="9" spans="1:24" ht="15.6">
      <c r="A9" s="141">
        <f>IF(V9=0,"ẩn",MAX($A$4:$A8)+1)</f>
        <v>4</v>
      </c>
      <c r="B9" s="142" t="str">
        <f t="shared" ref="B9:B15" si="1">" Cột Bê tông ly tâm DUL "  &amp;C9</f>
        <v xml:space="preserve"> Cột Bê tông ly tâm DUL PC.I-8.5-3.0</v>
      </c>
      <c r="C9" s="143" t="s">
        <v>2468</v>
      </c>
      <c r="D9" s="143" t="s">
        <v>0</v>
      </c>
      <c r="E9" s="151">
        <f t="array" ref="E9">SUM(COUNTIF(HAT51N,{"",2,3,4,5,6,7,8,9,10,11,12,13,14,15,16,17,18,19,20}&amp;$C9)*{1,2,3,4,5,6,7,8,9,10,11,12,13,14,15,16,17,18,19,20})</f>
        <v>20</v>
      </c>
      <c r="F9" s="151">
        <f t="array" ref="F9">SUM(COUNTIF(HAT63N,{"",2,3,4,5,6,7,8,9,10,11,12,13,14,15,16,17,18,19,20}&amp;$C9)*{1,2,3,4,5,6,7,8,9,10,11,12,13,14,15,16,17,18,19,20})</f>
        <v>4</v>
      </c>
      <c r="G9" s="151">
        <f t="array" ref="G9">SUM(COUNTIF(HAT218N,{"",2,3,4,5,6,7,8,9,10,11,12,13,14,15,16,17,18,19,20}&amp;$C9)*{1,2,3,4,5,6,7,8,9,10,11,12,13,14,15,16,17,18,19,20})</f>
        <v>0</v>
      </c>
      <c r="H9" s="151">
        <f t="array" ref="H9">SUM(COUNTIF(HAT22N,{"",2,3,4,5,6,7,8,9,10,11,12,13,14,15,16,17,18,19,20}&amp;$C9)*{1,2,3,4,5,6,7,8,9,10,11,12,13,14,15,16,17,18,19,20})</f>
        <v>0</v>
      </c>
      <c r="I9" s="151">
        <f t="array" ref="I9">SUM(COUNTIF(HAT23N,{"",2,3,4,5,6,7,8,9,10,11,12,13,14,15,16,17,18,19,20}&amp;$C9)*{1,2,3,4,5,6,7,8,9,10,11,12,13,14,15,16,17,18,19,20})</f>
        <v>4</v>
      </c>
      <c r="J9" s="151">
        <f>SUM(COUNTIF(HAT242N,{"",2,3,4,5,6,7,8,9,10,11,12,13,14,15,16,17,18,19,20}&amp;$C9)*{1,2,3,4,5,6,7,8,9,10,11,12,13,14,15,16,17,18,19,20})</f>
        <v>9</v>
      </c>
      <c r="K9" s="151">
        <f>SUM(COUNTIF(HAT32N,{"",2,3,4,5,6,7,8,9,10,11,12,13,14,15,16,17,18,19,20}&amp;$C9)*{1,2,3,4,5,6,7,8,9,10,11,12,13,14,15,16,17,18,19,20})</f>
        <v>0</v>
      </c>
      <c r="L9" s="151">
        <f>SUM(COUNTIF(HAT160N,{"",2,3,4,5,6,7,8,9,10,11,12,13,14,15,16,17,18,19,20}&amp;$C9)*{1,2,3,4,5,6,7,8,9,10,11,12,13,14,15,16,17,18,19,20})</f>
        <v>6</v>
      </c>
      <c r="M9" s="151">
        <f>SUM(COUNTIF(HAT164N,{"",2,3,4,5,6,7,8,9,10,11,12,13,14,15,16,17,18,19,20}&amp;$C9)*{1,2,3,4,5,6,7,8,9,10,11,12,13,14,15,16,17,18,19,20})</f>
        <v>3</v>
      </c>
      <c r="N9" s="151">
        <f>SUM(COUNTIF(HAT95N,{"",2,3,4,5,6,7,8,9,10,11,12,13,14,15,16,17,18,19,20}&amp;$C9)*{1,2,3,4,5,6,7,8,9,10,11,12,13,14,15,16,17,18,19,20})</f>
        <v>0</v>
      </c>
      <c r="O9" s="151">
        <f>SUM(COUNTIF(HAT8N,{"",2,3,4,5,6,7,8,9,10,11,12,13,14,15,16,17,18,19,20}&amp;$C9)*{1,2,3,4,5,6,7,8,9,10,11,12,13,14,15,16,17,18,19,20})</f>
        <v>0</v>
      </c>
      <c r="P9" s="151">
        <f>SUM(COUNTIF(HAT52N,{"",2,3,4,5,6,7,8,9,10,11,12,13,14,15,16,17,18,19,20}&amp;$C9)*{1,2,3,4,5,6,7,8,9,10,11,12,13,14,15,16,17,18,19,20})</f>
        <v>1</v>
      </c>
      <c r="Q9" s="151">
        <f>SUM(COUNTIF(HAT10N,{"",2,3,4,5,6,7,8,9,10,11,12,13,14,15,16,17,18,19,20}&amp;$C9)*{1,2,3,4,5,6,7,8,9,10,11,12,13,14,15,16,17,18,19,20})</f>
        <v>18</v>
      </c>
      <c r="R9" s="151">
        <f>SUM(COUNTIF(HAT118N,{"",2,3,4,5,6,7,8,9,10,11,12,13,14,15,16,17,18,19,20}&amp;$C9)*{1,2,3,4,5,6,7,8,9,10,11,12,13,14,15,16,17,18,19,20})</f>
        <v>0</v>
      </c>
      <c r="S9" s="151">
        <f>SUM(COUNTIF(HAT301N,{"",2,3,4,5,6,7,8,9,10,11,12,13,14,15,16,17,18,19,20}&amp;$C9)*{1,2,3,4,5,6,7,8,9,10,11,12,13,14,15,16,17,18,19,20})</f>
        <v>0</v>
      </c>
      <c r="T9" s="151">
        <f>SUM(COUNTIF(HAT46N,{"",2,3,4,5,6,7,8,9,10,11,12,13,14,15,16,17,18,19,20}&amp;$C9)*{1,2,3,4,5,6,7,8,9,10,11,12,13,14,15,16,17,18,19,20})</f>
        <v>6</v>
      </c>
      <c r="U9" s="151">
        <f>SUM(COUNTIF(HAT378N,{"",2,3,4,5,6,7,8,9,10,11,12,13,14,15,16,17,18,19,20}&amp;$C9)*{1,2,3,4,5,6,7,8,9,10,11,12,13,14,15,16,17,18,19,20})</f>
        <v>8</v>
      </c>
      <c r="V9" s="145">
        <f t="shared" si="0"/>
        <v>79</v>
      </c>
      <c r="W9" s="149"/>
    </row>
    <row r="10" spans="1:24" ht="15.6">
      <c r="A10" s="141">
        <f>IF(V10=0,"ẩn",MAX($A$4:$A9)+1)</f>
        <v>5</v>
      </c>
      <c r="B10" s="142" t="str">
        <f t="shared" ref="B10" si="2">" Cột Bê tông ly tâm DUL "  &amp;C10</f>
        <v xml:space="preserve"> Cột Bê tông ly tâm DUL PC.I8.5-4,3</v>
      </c>
      <c r="C10" s="143" t="s">
        <v>2169</v>
      </c>
      <c r="D10" s="143" t="s">
        <v>0</v>
      </c>
      <c r="E10" s="151">
        <f t="array" ref="E10">SUM(COUNTIF(HAT51N,{"",2,3,4,5,6,7,8,9,10,11,12,13,14,15,16,17,18,19,20}&amp;$C10)*{1,2,3,4,5,6,7,8,9,10,11,12,13,14,15,16,17,18,19,20})</f>
        <v>20</v>
      </c>
      <c r="F10" s="151">
        <f t="array" ref="F10">SUM(COUNTIF(HAT63N,{"",2,3,4,5,6,7,8,9,10,11,12,13,14,15,16,17,18,19,20}&amp;$C10)*{1,2,3,4,5,6,7,8,9,10,11,12,13,14,15,16,17,18,19,20})</f>
        <v>4</v>
      </c>
      <c r="G10" s="151">
        <f t="array" ref="G10">SUM(COUNTIF(HAT218N,{"",2,3,4,5,6,7,8,9,10,11,12,13,14,15,16,17,18,19,20}&amp;$C10)*{1,2,3,4,5,6,7,8,9,10,11,12,13,14,15,16,17,18,19,20})</f>
        <v>0</v>
      </c>
      <c r="H10" s="151">
        <f t="array" ref="H10">SUM(COUNTIF(HAT22N,{"",2,3,4,5,6,7,8,9,10,11,12,13,14,15,16,17,18,19,20}&amp;$C10)*{1,2,3,4,5,6,7,8,9,10,11,12,13,14,15,16,17,18,19,20})</f>
        <v>0</v>
      </c>
      <c r="I10" s="151">
        <f t="array" ref="I10">SUM(COUNTIF(HAT23N,{"",2,3,4,5,6,7,8,9,10,11,12,13,14,15,16,17,18,19,20}&amp;$C10)*{1,2,3,4,5,6,7,8,9,10,11,12,13,14,15,16,17,18,19,20})</f>
        <v>4</v>
      </c>
      <c r="J10" s="151">
        <f>SUM(COUNTIF(HAT242N,{"",2,3,4,5,6,7,8,9,10,11,12,13,14,15,16,17,18,19,20}&amp;$C10)*{1,2,3,4,5,6,7,8,9,10,11,12,13,14,15,16,17,18,19,20})</f>
        <v>10</v>
      </c>
      <c r="K10" s="151">
        <f>SUM(COUNTIF(HAT32N,{"",2,3,4,5,6,7,8,9,10,11,12,13,14,15,16,17,18,19,20}&amp;$C10)*{1,2,3,4,5,6,7,8,9,10,11,12,13,14,15,16,17,18,19,20})</f>
        <v>0</v>
      </c>
      <c r="L10" s="151">
        <f>SUM(COUNTIF(HAT160N,{"",2,3,4,5,6,7,8,9,10,11,12,13,14,15,16,17,18,19,20}&amp;$C10)*{1,2,3,4,5,6,7,8,9,10,11,12,13,14,15,16,17,18,19,20})</f>
        <v>8</v>
      </c>
      <c r="M10" s="151">
        <f>SUM(COUNTIF(HAT164N,{"",2,3,4,5,6,7,8,9,10,11,12,13,14,15,16,17,18,19,20}&amp;$C10)*{1,2,3,4,5,6,7,8,9,10,11,12,13,14,15,16,17,18,19,20})</f>
        <v>8</v>
      </c>
      <c r="N10" s="151">
        <f>SUM(COUNTIF(HAT95N,{"",2,3,4,5,6,7,8,9,10,11,12,13,14,15,16,17,18,19,20}&amp;$C10)*{1,2,3,4,5,6,7,8,9,10,11,12,13,14,15,16,17,18,19,20})</f>
        <v>0</v>
      </c>
      <c r="O10" s="151">
        <f>SUM(COUNTIF(HAT8N,{"",2,3,4,5,6,7,8,9,10,11,12,13,14,15,16,17,18,19,20}&amp;$C10)*{1,2,3,4,5,6,7,8,9,10,11,12,13,14,15,16,17,18,19,20})</f>
        <v>0</v>
      </c>
      <c r="P10" s="151">
        <f>SUM(COUNTIF(HAT52N,{"",2,3,4,5,6,7,8,9,10,11,12,13,14,15,16,17,18,19,20}&amp;$C10)*{1,2,3,4,5,6,7,8,9,10,11,12,13,14,15,16,17,18,19,20})</f>
        <v>4</v>
      </c>
      <c r="Q10" s="151">
        <f>SUM(COUNTIF(HAT10N,{"",2,3,4,5,6,7,8,9,10,11,12,13,14,15,16,17,18,19,20}&amp;$C10)*{1,2,3,4,5,6,7,8,9,10,11,12,13,14,15,16,17,18,19,20})</f>
        <v>4</v>
      </c>
      <c r="R10" s="151">
        <f>SUM(COUNTIF(HAT118N,{"",2,3,4,5,6,7,8,9,10,11,12,13,14,15,16,17,18,19,20}&amp;$C10)*{1,2,3,4,5,6,7,8,9,10,11,12,13,14,15,16,17,18,19,20})</f>
        <v>0</v>
      </c>
      <c r="S10" s="151">
        <f>SUM(COUNTIF(HAT301N,{"",2,3,4,5,6,7,8,9,10,11,12,13,14,15,16,17,18,19,20}&amp;$C10)*{1,2,3,4,5,6,7,8,9,10,11,12,13,14,15,16,17,18,19,20})</f>
        <v>0</v>
      </c>
      <c r="T10" s="151">
        <f>SUM(COUNTIF(HAT46N,{"",2,3,4,5,6,7,8,9,10,11,12,13,14,15,16,17,18,19,20}&amp;$C10)*{1,2,3,4,5,6,7,8,9,10,11,12,13,14,15,16,17,18,19,20})</f>
        <v>10</v>
      </c>
      <c r="U10" s="151">
        <f>SUM(COUNTIF(HAT378N,{"",2,3,4,5,6,7,8,9,10,11,12,13,14,15,16,17,18,19,20}&amp;$C10)*{1,2,3,4,5,6,7,8,9,10,11,12,13,14,15,16,17,18,19,20})</f>
        <v>8</v>
      </c>
      <c r="V10" s="145">
        <f t="shared" si="0"/>
        <v>80</v>
      </c>
      <c r="W10" s="149"/>
      <c r="X10" s="111"/>
    </row>
    <row r="11" spans="1:24" ht="15.6" hidden="1">
      <c r="A11" s="141" t="str">
        <f>IF(V11=0,"ẩn",MAX($A$4:$A10)+1)</f>
        <v>ẩn</v>
      </c>
      <c r="B11" s="142" t="str">
        <f t="shared" si="1"/>
        <v xml:space="preserve"> Cột Bê tông ly tâm DUL PC.I10-3,5</v>
      </c>
      <c r="C11" s="143" t="s">
        <v>2225</v>
      </c>
      <c r="D11" s="143" t="s">
        <v>0</v>
      </c>
      <c r="E11" s="151">
        <f t="array" ref="E11">SUM(COUNTIF(HAT51N,{"",2,3,4,5,6,7,8,9,10,11,12,13,14,15,16,17,18,19,20}&amp;$C11)*{1,2,3,4,5,6,7,8,9,10,11,12,13,14,15,16,17,18,19,20})</f>
        <v>0</v>
      </c>
      <c r="F11" s="151">
        <f t="array" ref="F11">SUM(COUNTIF(HAT63N,{"",2,3,4,5,6,7,8,9,10,11,12,13,14,15,16,17,18,19,20}&amp;$C11)*{1,2,3,4,5,6,7,8,9,10,11,12,13,14,15,16,17,18,19,20})</f>
        <v>0</v>
      </c>
      <c r="G11" s="151">
        <f t="array" ref="G11">SUM(COUNTIF(HAT218N,{"",2,3,4,5,6,7,8,9,10,11,12,13,14,15,16,17,18,19,20}&amp;$C11)*{1,2,3,4,5,6,7,8,9,10,11,12,13,14,15,16,17,18,19,20})</f>
        <v>0</v>
      </c>
      <c r="H11" s="151">
        <f t="array" ref="H11">SUM(COUNTIF(HAT22N,{"",2,3,4,5,6,7,8,9,10,11,12,13,14,15,16,17,18,19,20}&amp;$C11)*{1,2,3,4,5,6,7,8,9,10,11,12,13,14,15,16,17,18,19,20})</f>
        <v>0</v>
      </c>
      <c r="I11" s="151">
        <f t="array" ref="I11">SUM(COUNTIF(HAT23N,{"",2,3,4,5,6,7,8,9,10,11,12,13,14,15,16,17,18,19,20}&amp;$C11)*{1,2,3,4,5,6,7,8,9,10,11,12,13,14,15,16,17,18,19,20})</f>
        <v>0</v>
      </c>
      <c r="J11" s="151">
        <f>SUM(COUNTIF(HAT242N,{"",2,3,4,5,6,7,8,9,10,11,12,13,14,15,16,17,18,19,20}&amp;$C11)*{1,2,3,4,5,6,7,8,9,10,11,12,13,14,15,16,17,18,19,20})</f>
        <v>0</v>
      </c>
      <c r="K11" s="151">
        <f>SUM(COUNTIF(HAT32N,{"",2,3,4,5,6,7,8,9,10,11,12,13,14,15,16,17,18,19,20}&amp;$C11)*{1,2,3,4,5,6,7,8,9,10,11,12,13,14,15,16,17,18,19,20})</f>
        <v>0</v>
      </c>
      <c r="L11" s="151">
        <f>SUM(COUNTIF(HAT160N,{"",2,3,4,5,6,7,8,9,10,11,12,13,14,15,16,17,18,19,20}&amp;$C11)*{1,2,3,4,5,6,7,8,9,10,11,12,13,14,15,16,17,18,19,20})</f>
        <v>0</v>
      </c>
      <c r="M11" s="151">
        <f>SUM(COUNTIF(HAT164N,{"",2,3,4,5,6,7,8,9,10,11,12,13,14,15,16,17,18,19,20}&amp;$C11)*{1,2,3,4,5,6,7,8,9,10,11,12,13,14,15,16,17,18,19,20})</f>
        <v>0</v>
      </c>
      <c r="N11" s="151">
        <f>SUM(COUNTIF(HAT95N,{"",2,3,4,5,6,7,8,9,10,11,12,13,14,15,16,17,18,19,20}&amp;$C11)*{1,2,3,4,5,6,7,8,9,10,11,12,13,14,15,16,17,18,19,20})</f>
        <v>0</v>
      </c>
      <c r="O11" s="151">
        <f>SUM(COUNTIF(HAT8N,{"",2,3,4,5,6,7,8,9,10,11,12,13,14,15,16,17,18,19,20}&amp;$C11)*{1,2,3,4,5,6,7,8,9,10,11,12,13,14,15,16,17,18,19,20})</f>
        <v>0</v>
      </c>
      <c r="P11" s="151">
        <f>SUM(COUNTIF(HAT52N,{"",2,3,4,5,6,7,8,9,10,11,12,13,14,15,16,17,18,19,20}&amp;$C11)*{1,2,3,4,5,6,7,8,9,10,11,12,13,14,15,16,17,18,19,20})</f>
        <v>0</v>
      </c>
      <c r="Q11" s="151">
        <f>SUM(COUNTIF(HAT10N,{"",2,3,4,5,6,7,8,9,10,11,12,13,14,15,16,17,18,19,20}&amp;$C11)*{1,2,3,4,5,6,7,8,9,10,11,12,13,14,15,16,17,18,19,20})</f>
        <v>0</v>
      </c>
      <c r="R11" s="151">
        <f>SUM(COUNTIF(HAT118N,{"",2,3,4,5,6,7,8,9,10,11,12,13,14,15,16,17,18,19,20}&amp;$C11)*{1,2,3,4,5,6,7,8,9,10,11,12,13,14,15,16,17,18,19,20})</f>
        <v>0</v>
      </c>
      <c r="S11" s="151">
        <f>SUM(COUNTIF(HAT301N,{"",2,3,4,5,6,7,8,9,10,11,12,13,14,15,16,17,18,19,20}&amp;$C11)*{1,2,3,4,5,6,7,8,9,10,11,12,13,14,15,16,17,18,19,20})</f>
        <v>0</v>
      </c>
      <c r="T11" s="151">
        <f>SUM(COUNTIF(HAT46N,{"",2,3,4,5,6,7,8,9,10,11,12,13,14,15,16,17,18,19,20}&amp;$C11)*{1,2,3,4,5,6,7,8,9,10,11,12,13,14,15,16,17,18,19,20})</f>
        <v>0</v>
      </c>
      <c r="U11" s="151">
        <f>SUM(COUNTIF(HAT378N,{"",2,3,4,5,6,7,8,9,10,11,12,13,14,15,16,17,18,19,20}&amp;$C11)*{1,2,3,4,5,6,7,8,9,10,11,12,13,14,15,16,17,18,19,20})</f>
        <v>0</v>
      </c>
      <c r="V11" s="145">
        <f t="shared" si="0"/>
        <v>0</v>
      </c>
      <c r="W11" s="149"/>
    </row>
    <row r="12" spans="1:24" ht="15.6" hidden="1">
      <c r="A12" s="141" t="str">
        <f>IF(V12=0,"ẩn",MAX($A$4:$A11)+1)</f>
        <v>ẩn</v>
      </c>
      <c r="B12" s="142" t="str">
        <f t="shared" si="1"/>
        <v xml:space="preserve"> Cột Bê tông ly tâm DUL PC.I10-4,3</v>
      </c>
      <c r="C12" s="143" t="s">
        <v>2226</v>
      </c>
      <c r="D12" s="143" t="s">
        <v>0</v>
      </c>
      <c r="E12" s="151">
        <f t="array" ref="E12">SUM(COUNTIF(HAT51N,{"",2,3,4,5,6,7,8,9,10,11,12,13,14,15,16,17,18,19,20}&amp;$C12)*{1,2,3,4,5,6,7,8,9,10,11,12,13,14,15,16,17,18,19,20})</f>
        <v>0</v>
      </c>
      <c r="F12" s="151">
        <f t="array" ref="F12">SUM(COUNTIF(HAT63N,{"",2,3,4,5,6,7,8,9,10,11,12,13,14,15,16,17,18,19,20}&amp;$C12)*{1,2,3,4,5,6,7,8,9,10,11,12,13,14,15,16,17,18,19,20})</f>
        <v>0</v>
      </c>
      <c r="G12" s="151">
        <f t="array" ref="G12">SUM(COUNTIF(HAT218N,{"",2,3,4,5,6,7,8,9,10,11,12,13,14,15,16,17,18,19,20}&amp;$C12)*{1,2,3,4,5,6,7,8,9,10,11,12,13,14,15,16,17,18,19,20})</f>
        <v>0</v>
      </c>
      <c r="H12" s="151">
        <f t="array" ref="H12">SUM(COUNTIF(HAT22N,{"",2,3,4,5,6,7,8,9,10,11,12,13,14,15,16,17,18,19,20}&amp;$C12)*{1,2,3,4,5,6,7,8,9,10,11,12,13,14,15,16,17,18,19,20})</f>
        <v>0</v>
      </c>
      <c r="I12" s="151">
        <f t="array" ref="I12">SUM(COUNTIF(HAT23N,{"",2,3,4,5,6,7,8,9,10,11,12,13,14,15,16,17,18,19,20}&amp;$C12)*{1,2,3,4,5,6,7,8,9,10,11,12,13,14,15,16,17,18,19,20})</f>
        <v>0</v>
      </c>
      <c r="J12" s="151">
        <f>SUM(COUNTIF(HAT242N,{"",2,3,4,5,6,7,8,9,10,11,12,13,14,15,16,17,18,19,20}&amp;$C12)*{1,2,3,4,5,6,7,8,9,10,11,12,13,14,15,16,17,18,19,20})</f>
        <v>0</v>
      </c>
      <c r="K12" s="151">
        <f>SUM(COUNTIF(HAT32N,{"",2,3,4,5,6,7,8,9,10,11,12,13,14,15,16,17,18,19,20}&amp;$C12)*{1,2,3,4,5,6,7,8,9,10,11,12,13,14,15,16,17,18,19,20})</f>
        <v>0</v>
      </c>
      <c r="L12" s="151">
        <f>SUM(COUNTIF(HAT160N,{"",2,3,4,5,6,7,8,9,10,11,12,13,14,15,16,17,18,19,20}&amp;$C12)*{1,2,3,4,5,6,7,8,9,10,11,12,13,14,15,16,17,18,19,20})</f>
        <v>0</v>
      </c>
      <c r="M12" s="151">
        <f>SUM(COUNTIF(HAT164N,{"",2,3,4,5,6,7,8,9,10,11,12,13,14,15,16,17,18,19,20}&amp;$C12)*{1,2,3,4,5,6,7,8,9,10,11,12,13,14,15,16,17,18,19,20})</f>
        <v>0</v>
      </c>
      <c r="N12" s="151">
        <f>SUM(COUNTIF(HAT95N,{"",2,3,4,5,6,7,8,9,10,11,12,13,14,15,16,17,18,19,20}&amp;$C12)*{1,2,3,4,5,6,7,8,9,10,11,12,13,14,15,16,17,18,19,20})</f>
        <v>0</v>
      </c>
      <c r="O12" s="151">
        <f>SUM(COUNTIF(HAT8N,{"",2,3,4,5,6,7,8,9,10,11,12,13,14,15,16,17,18,19,20}&amp;$C12)*{1,2,3,4,5,6,7,8,9,10,11,12,13,14,15,16,17,18,19,20})</f>
        <v>0</v>
      </c>
      <c r="P12" s="151">
        <f>SUM(COUNTIF(HAT52N,{"",2,3,4,5,6,7,8,9,10,11,12,13,14,15,16,17,18,19,20}&amp;$C12)*{1,2,3,4,5,6,7,8,9,10,11,12,13,14,15,16,17,18,19,20})</f>
        <v>0</v>
      </c>
      <c r="Q12" s="151">
        <f>SUM(COUNTIF(HAT10N,{"",2,3,4,5,6,7,8,9,10,11,12,13,14,15,16,17,18,19,20}&amp;$C12)*{1,2,3,4,5,6,7,8,9,10,11,12,13,14,15,16,17,18,19,20})</f>
        <v>0</v>
      </c>
      <c r="R12" s="151">
        <f>SUM(COUNTIF(HAT118N,{"",2,3,4,5,6,7,8,9,10,11,12,13,14,15,16,17,18,19,20}&amp;$C12)*{1,2,3,4,5,6,7,8,9,10,11,12,13,14,15,16,17,18,19,20})</f>
        <v>0</v>
      </c>
      <c r="S12" s="151">
        <f>SUM(COUNTIF(HAT301N,{"",2,3,4,5,6,7,8,9,10,11,12,13,14,15,16,17,18,19,20}&amp;$C12)*{1,2,3,4,5,6,7,8,9,10,11,12,13,14,15,16,17,18,19,20})</f>
        <v>0</v>
      </c>
      <c r="T12" s="151">
        <f>SUM(COUNTIF(HAT46N,{"",2,3,4,5,6,7,8,9,10,11,12,13,14,15,16,17,18,19,20}&amp;$C12)*{1,2,3,4,5,6,7,8,9,10,11,12,13,14,15,16,17,18,19,20})</f>
        <v>0</v>
      </c>
      <c r="U12" s="151">
        <f>SUM(COUNTIF(HAT378N,{"",2,3,4,5,6,7,8,9,10,11,12,13,14,15,16,17,18,19,20}&amp;$C12)*{1,2,3,4,5,6,7,8,9,10,11,12,13,14,15,16,17,18,19,20})</f>
        <v>0</v>
      </c>
      <c r="V12" s="145">
        <f t="shared" si="0"/>
        <v>0</v>
      </c>
      <c r="W12" s="149"/>
    </row>
    <row r="13" spans="1:24" ht="15.6" hidden="1">
      <c r="A13" s="141" t="str">
        <f>IF(V13=0,"ẩn",MAX($A$4:$A12)+1)</f>
        <v>ẩn</v>
      </c>
      <c r="B13" s="142" t="str">
        <f t="shared" ref="B13" si="3">" Cột Bê tông ly tâm DUL "  &amp;C13</f>
        <v xml:space="preserve"> Cột Bê tông ly tâm DUL PC.I10-5,0</v>
      </c>
      <c r="C13" s="143" t="s">
        <v>2227</v>
      </c>
      <c r="D13" s="143" t="s">
        <v>0</v>
      </c>
      <c r="E13" s="151">
        <f t="array" ref="E13">SUM(COUNTIF(HAT51N,{"",2,3,4,5,6,7,8,9,10,11,12,13,14,15,16,17,18,19,20}&amp;$C13)*{1,2,3,4,5,6,7,8,9,10,11,12,13,14,15,16,17,18,19,20})</f>
        <v>0</v>
      </c>
      <c r="F13" s="151">
        <f t="array" ref="F13">SUM(COUNTIF(HAT63N,{"",2,3,4,5,6,7,8,9,10,11,12,13,14,15,16,17,18,19,20}&amp;$C13)*{1,2,3,4,5,6,7,8,9,10,11,12,13,14,15,16,17,18,19,20})</f>
        <v>0</v>
      </c>
      <c r="G13" s="151">
        <f t="array" ref="G13">SUM(COUNTIF(HAT218N,{"",2,3,4,5,6,7,8,9,10,11,12,13,14,15,16,17,18,19,20}&amp;$C13)*{1,2,3,4,5,6,7,8,9,10,11,12,13,14,15,16,17,18,19,20})</f>
        <v>0</v>
      </c>
      <c r="H13" s="151">
        <f t="array" ref="H13">SUM(COUNTIF(HAT22N,{"",2,3,4,5,6,7,8,9,10,11,12,13,14,15,16,17,18,19,20}&amp;$C13)*{1,2,3,4,5,6,7,8,9,10,11,12,13,14,15,16,17,18,19,20})</f>
        <v>0</v>
      </c>
      <c r="I13" s="151">
        <f t="array" ref="I13">SUM(COUNTIF(HAT23N,{"",2,3,4,5,6,7,8,9,10,11,12,13,14,15,16,17,18,19,20}&amp;$C13)*{1,2,3,4,5,6,7,8,9,10,11,12,13,14,15,16,17,18,19,20})</f>
        <v>0</v>
      </c>
      <c r="J13" s="151">
        <f>SUM(COUNTIF(HAT242N,{"",2,3,4,5,6,7,8,9,10,11,12,13,14,15,16,17,18,19,20}&amp;$C13)*{1,2,3,4,5,6,7,8,9,10,11,12,13,14,15,16,17,18,19,20})</f>
        <v>0</v>
      </c>
      <c r="K13" s="151">
        <f>SUM(COUNTIF(HAT32N,{"",2,3,4,5,6,7,8,9,10,11,12,13,14,15,16,17,18,19,20}&amp;$C13)*{1,2,3,4,5,6,7,8,9,10,11,12,13,14,15,16,17,18,19,20})</f>
        <v>0</v>
      </c>
      <c r="L13" s="151">
        <f>SUM(COUNTIF(HAT160N,{"",2,3,4,5,6,7,8,9,10,11,12,13,14,15,16,17,18,19,20}&amp;$C13)*{1,2,3,4,5,6,7,8,9,10,11,12,13,14,15,16,17,18,19,20})</f>
        <v>0</v>
      </c>
      <c r="M13" s="151">
        <f>SUM(COUNTIF(HAT164N,{"",2,3,4,5,6,7,8,9,10,11,12,13,14,15,16,17,18,19,20}&amp;$C13)*{1,2,3,4,5,6,7,8,9,10,11,12,13,14,15,16,17,18,19,20})</f>
        <v>0</v>
      </c>
      <c r="N13" s="151">
        <f>SUM(COUNTIF(HAT95N,{"",2,3,4,5,6,7,8,9,10,11,12,13,14,15,16,17,18,19,20}&amp;$C13)*{1,2,3,4,5,6,7,8,9,10,11,12,13,14,15,16,17,18,19,20})</f>
        <v>0</v>
      </c>
      <c r="O13" s="151">
        <f>SUM(COUNTIF(HAT8N,{"",2,3,4,5,6,7,8,9,10,11,12,13,14,15,16,17,18,19,20}&amp;$C13)*{1,2,3,4,5,6,7,8,9,10,11,12,13,14,15,16,17,18,19,20})</f>
        <v>0</v>
      </c>
      <c r="P13" s="151">
        <f>SUM(COUNTIF(HAT52N,{"",2,3,4,5,6,7,8,9,10,11,12,13,14,15,16,17,18,19,20}&amp;$C13)*{1,2,3,4,5,6,7,8,9,10,11,12,13,14,15,16,17,18,19,20})</f>
        <v>0</v>
      </c>
      <c r="Q13" s="151">
        <f>SUM(COUNTIF(HAT10N,{"",2,3,4,5,6,7,8,9,10,11,12,13,14,15,16,17,18,19,20}&amp;$C13)*{1,2,3,4,5,6,7,8,9,10,11,12,13,14,15,16,17,18,19,20})</f>
        <v>0</v>
      </c>
      <c r="R13" s="151">
        <f>SUM(COUNTIF(HAT118N,{"",2,3,4,5,6,7,8,9,10,11,12,13,14,15,16,17,18,19,20}&amp;$C13)*{1,2,3,4,5,6,7,8,9,10,11,12,13,14,15,16,17,18,19,20})</f>
        <v>0</v>
      </c>
      <c r="S13" s="151">
        <f>SUM(COUNTIF(HAT301N,{"",2,3,4,5,6,7,8,9,10,11,12,13,14,15,16,17,18,19,20}&amp;$C13)*{1,2,3,4,5,6,7,8,9,10,11,12,13,14,15,16,17,18,19,20})</f>
        <v>0</v>
      </c>
      <c r="T13" s="151">
        <f>SUM(COUNTIF(HAT46N,{"",2,3,4,5,6,7,8,9,10,11,12,13,14,15,16,17,18,19,20}&amp;$C13)*{1,2,3,4,5,6,7,8,9,10,11,12,13,14,15,16,17,18,19,20})</f>
        <v>0</v>
      </c>
      <c r="U13" s="151">
        <f>SUM(COUNTIF(HAT378N,{"",2,3,4,5,6,7,8,9,10,11,12,13,14,15,16,17,18,19,20}&amp;$C13)*{1,2,3,4,5,6,7,8,9,10,11,12,13,14,15,16,17,18,19,20})</f>
        <v>0</v>
      </c>
      <c r="V13" s="145">
        <f t="shared" si="0"/>
        <v>0</v>
      </c>
      <c r="W13" s="149"/>
    </row>
    <row r="14" spans="1:24" ht="15.6">
      <c r="A14" s="141">
        <f>IF(V14=0,"ẩn",MAX($A$4:$A13)+1)</f>
        <v>6</v>
      </c>
      <c r="B14" s="142" t="str">
        <f t="shared" si="1"/>
        <v xml:space="preserve"> Cột Bê tông ly tâm DUL PC.I12-5,4</v>
      </c>
      <c r="C14" s="143" t="s">
        <v>1407</v>
      </c>
      <c r="D14" s="143" t="s">
        <v>0</v>
      </c>
      <c r="E14" s="151">
        <f t="array" ref="E14">SUM(COUNTIF(HAT51N,{"",2,3,4,5,6,7,8,9,10,11,12,13,14,15,16,17,18,19,20}&amp;$C14)*{1,2,3,4,5,6,7,8,9,10,11,12,13,14,15,16,17,18,19,20})</f>
        <v>0</v>
      </c>
      <c r="F14" s="151">
        <f t="array" ref="F14">SUM(COUNTIF(HAT63N,{"",2,3,4,5,6,7,8,9,10,11,12,13,14,15,16,17,18,19,20}&amp;$C14)*{1,2,3,4,5,6,7,8,9,10,11,12,13,14,15,16,17,18,19,20})</f>
        <v>1</v>
      </c>
      <c r="G14" s="151">
        <f t="array" ref="G14">SUM(COUNTIF(HAT218N,{"",2,3,4,5,6,7,8,9,10,11,12,13,14,15,16,17,18,19,20}&amp;$C14)*{1,2,3,4,5,6,7,8,9,10,11,12,13,14,15,16,17,18,19,20})</f>
        <v>0</v>
      </c>
      <c r="H14" s="151">
        <f t="array" ref="H14">SUM(COUNTIF(HAT22N,{"",2,3,4,5,6,7,8,9,10,11,12,13,14,15,16,17,18,19,20}&amp;$C14)*{1,2,3,4,5,6,7,8,9,10,11,12,13,14,15,16,17,18,19,20})</f>
        <v>0</v>
      </c>
      <c r="I14" s="151">
        <f t="array" ref="I14">SUM(COUNTIF(HAT23N,{"",2,3,4,5,6,7,8,9,10,11,12,13,14,15,16,17,18,19,20}&amp;$C14)*{1,2,3,4,5,6,7,8,9,10,11,12,13,14,15,16,17,18,19,20})</f>
        <v>0</v>
      </c>
      <c r="J14" s="151">
        <f>SUM(COUNTIF(HAT242N,{"",2,3,4,5,6,7,8,9,10,11,12,13,14,15,16,17,18,19,20}&amp;$C14)*{1,2,3,4,5,6,7,8,9,10,11,12,13,14,15,16,17,18,19,20})</f>
        <v>0</v>
      </c>
      <c r="K14" s="151">
        <f>SUM(COUNTIF(HAT32N,{"",2,3,4,5,6,7,8,9,10,11,12,13,14,15,16,17,18,19,20}&amp;$C14)*{1,2,3,4,5,6,7,8,9,10,11,12,13,14,15,16,17,18,19,20})</f>
        <v>0</v>
      </c>
      <c r="L14" s="151">
        <f>SUM(COUNTIF(HAT160N,{"",2,3,4,5,6,7,8,9,10,11,12,13,14,15,16,17,18,19,20}&amp;$C14)*{1,2,3,4,5,6,7,8,9,10,11,12,13,14,15,16,17,18,19,20})</f>
        <v>0</v>
      </c>
      <c r="M14" s="151">
        <f>SUM(COUNTIF(HAT164N,{"",2,3,4,5,6,7,8,9,10,11,12,13,14,15,16,17,18,19,20}&amp;$C14)*{1,2,3,4,5,6,7,8,9,10,11,12,13,14,15,16,17,18,19,20})</f>
        <v>0</v>
      </c>
      <c r="N14" s="151">
        <f>SUM(COUNTIF(HAT95N,{"",2,3,4,5,6,7,8,9,10,11,12,13,14,15,16,17,18,19,20}&amp;$C14)*{1,2,3,4,5,6,7,8,9,10,11,12,13,14,15,16,17,18,19,20})</f>
        <v>0</v>
      </c>
      <c r="O14" s="151">
        <f>SUM(COUNTIF(HAT8N,{"",2,3,4,5,6,7,8,9,10,11,12,13,14,15,16,17,18,19,20}&amp;$C14)*{1,2,3,4,5,6,7,8,9,10,11,12,13,14,15,16,17,18,19,20})</f>
        <v>0</v>
      </c>
      <c r="P14" s="151">
        <f>SUM(COUNTIF(HAT52N,{"",2,3,4,5,6,7,8,9,10,11,12,13,14,15,16,17,18,19,20}&amp;$C14)*{1,2,3,4,5,6,7,8,9,10,11,12,13,14,15,16,17,18,19,20})</f>
        <v>0</v>
      </c>
      <c r="Q14" s="151">
        <f>SUM(COUNTIF(HAT10N,{"",2,3,4,5,6,7,8,9,10,11,12,13,14,15,16,17,18,19,20}&amp;$C14)*{1,2,3,4,5,6,7,8,9,10,11,12,13,14,15,16,17,18,19,20})</f>
        <v>0</v>
      </c>
      <c r="R14" s="151">
        <f>SUM(COUNTIF(HAT118N,{"",2,3,4,5,6,7,8,9,10,11,12,13,14,15,16,17,18,19,20}&amp;$C14)*{1,2,3,4,5,6,7,8,9,10,11,12,13,14,15,16,17,18,19,20})</f>
        <v>0</v>
      </c>
      <c r="S14" s="151">
        <f>SUM(COUNTIF(HAT301N,{"",2,3,4,5,6,7,8,9,10,11,12,13,14,15,16,17,18,19,20}&amp;$C14)*{1,2,3,4,5,6,7,8,9,10,11,12,13,14,15,16,17,18,19,20})</f>
        <v>0</v>
      </c>
      <c r="T14" s="151">
        <f>SUM(COUNTIF(HAT46N,{"",2,3,4,5,6,7,8,9,10,11,12,13,14,15,16,17,18,19,20}&amp;$C14)*{1,2,3,4,5,6,7,8,9,10,11,12,13,14,15,16,17,18,19,20})</f>
        <v>0</v>
      </c>
      <c r="U14" s="151">
        <f>SUM(COUNTIF(HAT378N,{"",2,3,4,5,6,7,8,9,10,11,12,13,14,15,16,17,18,19,20}&amp;$C14)*{1,2,3,4,5,6,7,8,9,10,11,12,13,14,15,16,17,18,19,20})</f>
        <v>0</v>
      </c>
      <c r="V14" s="145">
        <f t="shared" si="0"/>
        <v>1</v>
      </c>
      <c r="W14" s="149"/>
    </row>
    <row r="15" spans="1:24" ht="15.6" hidden="1">
      <c r="A15" s="141" t="str">
        <f>IF(V15=0,"ẩn",MAX($A$4:$A14)+1)</f>
        <v>ẩn</v>
      </c>
      <c r="B15" s="142" t="str">
        <f t="shared" si="1"/>
        <v xml:space="preserve"> Cột Bê tông ly tâm DUL LT-PC.12-7,2</v>
      </c>
      <c r="C15" s="143" t="s">
        <v>200</v>
      </c>
      <c r="D15" s="143" t="s">
        <v>0</v>
      </c>
      <c r="E15" s="151">
        <f t="array" ref="E15">SUM(COUNTIF(HAT51N,{"",2,3,4,5,6,7,8,9,10,11,12,13,14,15,16,17,18,19,20}&amp;$C15)*{1,2,3,4,5,6,7,8,9,10,11,12,13,14,15,16,17,18,19,20})</f>
        <v>0</v>
      </c>
      <c r="F15" s="151">
        <f t="array" ref="F15">SUM(COUNTIF(HAT63N,{"",2,3,4,5,6,7,8,9,10,11,12,13,14,15,16,17,18,19,20}&amp;$C15)*{1,2,3,4,5,6,7,8,9,10,11,12,13,14,15,16,17,18,19,20})</f>
        <v>0</v>
      </c>
      <c r="G15" s="151">
        <f t="array" ref="G15">SUM(COUNTIF(HAT218N,{"",2,3,4,5,6,7,8,9,10,11,12,13,14,15,16,17,18,19,20}&amp;$C15)*{1,2,3,4,5,6,7,8,9,10,11,12,13,14,15,16,17,18,19,20})</f>
        <v>0</v>
      </c>
      <c r="H15" s="151">
        <f t="array" ref="H15">SUM(COUNTIF(HAT22N,{"",2,3,4,5,6,7,8,9,10,11,12,13,14,15,16,17,18,19,20}&amp;$C15)*{1,2,3,4,5,6,7,8,9,10,11,12,13,14,15,16,17,18,19,20})</f>
        <v>0</v>
      </c>
      <c r="I15" s="151">
        <f t="array" ref="I15">SUM(COUNTIF(HAT23N,{"",2,3,4,5,6,7,8,9,10,11,12,13,14,15,16,17,18,19,20}&amp;$C15)*{1,2,3,4,5,6,7,8,9,10,11,12,13,14,15,16,17,18,19,20})</f>
        <v>0</v>
      </c>
      <c r="J15" s="151">
        <f>SUM(COUNTIF(HAT242N,{"",2,3,4,5,6,7,8,9,10,11,12,13,14,15,16,17,18,19,20}&amp;$C15)*{1,2,3,4,5,6,7,8,9,10,11,12,13,14,15,16,17,18,19,20})</f>
        <v>0</v>
      </c>
      <c r="K15" s="151">
        <f>SUM(COUNTIF(HAT32N,{"",2,3,4,5,6,7,8,9,10,11,12,13,14,15,16,17,18,19,20}&amp;$C15)*{1,2,3,4,5,6,7,8,9,10,11,12,13,14,15,16,17,18,19,20})</f>
        <v>0</v>
      </c>
      <c r="L15" s="151">
        <f>SUM(COUNTIF(HAT160N,{"",2,3,4,5,6,7,8,9,10,11,12,13,14,15,16,17,18,19,20}&amp;$C15)*{1,2,3,4,5,6,7,8,9,10,11,12,13,14,15,16,17,18,19,20})</f>
        <v>0</v>
      </c>
      <c r="M15" s="151">
        <f>SUM(COUNTIF(HAT164N,{"",2,3,4,5,6,7,8,9,10,11,12,13,14,15,16,17,18,19,20}&amp;$C15)*{1,2,3,4,5,6,7,8,9,10,11,12,13,14,15,16,17,18,19,20})</f>
        <v>0</v>
      </c>
      <c r="N15" s="151">
        <f>SUM(COUNTIF(HAT95N,{"",2,3,4,5,6,7,8,9,10,11,12,13,14,15,16,17,18,19,20}&amp;$C15)*{1,2,3,4,5,6,7,8,9,10,11,12,13,14,15,16,17,18,19,20})</f>
        <v>0</v>
      </c>
      <c r="O15" s="151">
        <f>SUM(COUNTIF(HAT8N,{"",2,3,4,5,6,7,8,9,10,11,12,13,14,15,16,17,18,19,20}&amp;$C15)*{1,2,3,4,5,6,7,8,9,10,11,12,13,14,15,16,17,18,19,20})</f>
        <v>0</v>
      </c>
      <c r="P15" s="151">
        <f>SUM(COUNTIF(HAT52N,{"",2,3,4,5,6,7,8,9,10,11,12,13,14,15,16,17,18,19,20}&amp;$C15)*{1,2,3,4,5,6,7,8,9,10,11,12,13,14,15,16,17,18,19,20})</f>
        <v>0</v>
      </c>
      <c r="Q15" s="151">
        <f>SUM(COUNTIF(HAT10N,{"",2,3,4,5,6,7,8,9,10,11,12,13,14,15,16,17,18,19,20}&amp;$C15)*{1,2,3,4,5,6,7,8,9,10,11,12,13,14,15,16,17,18,19,20})</f>
        <v>0</v>
      </c>
      <c r="R15" s="151">
        <f>SUM(COUNTIF(HAT118N,{"",2,3,4,5,6,7,8,9,10,11,12,13,14,15,16,17,18,19,20}&amp;$C15)*{1,2,3,4,5,6,7,8,9,10,11,12,13,14,15,16,17,18,19,20})</f>
        <v>0</v>
      </c>
      <c r="S15" s="151">
        <f>SUM(COUNTIF(HAT301N,{"",2,3,4,5,6,7,8,9,10,11,12,13,14,15,16,17,18,19,20}&amp;$C15)*{1,2,3,4,5,6,7,8,9,10,11,12,13,14,15,16,17,18,19,20})</f>
        <v>0</v>
      </c>
      <c r="T15" s="151">
        <f>SUM(COUNTIF(HAT46N,{"",2,3,4,5,6,7,8,9,10,11,12,13,14,15,16,17,18,19,20}&amp;$C15)*{1,2,3,4,5,6,7,8,9,10,11,12,13,14,15,16,17,18,19,20})</f>
        <v>0</v>
      </c>
      <c r="U15" s="151">
        <f>SUM(COUNTIF(HAT378N,{"",2,3,4,5,6,7,8,9,10,11,12,13,14,15,16,17,18,19,20}&amp;$C15)*{1,2,3,4,5,6,7,8,9,10,11,12,13,14,15,16,17,18,19,20})</f>
        <v>0</v>
      </c>
      <c r="V15" s="145">
        <f t="shared" si="0"/>
        <v>0</v>
      </c>
      <c r="W15" s="149"/>
    </row>
    <row r="16" spans="1:24" ht="15.6">
      <c r="A16" s="147" t="s">
        <v>85</v>
      </c>
      <c r="B16" s="148" t="s">
        <v>131</v>
      </c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5"/>
      <c r="W16" s="149"/>
      <c r="X16" s="111"/>
    </row>
    <row r="17" spans="1:23" ht="15.6">
      <c r="A17" s="141">
        <f>IF(V17=0,"ẩn",MAX($A$4:$A16)+1)</f>
        <v>7</v>
      </c>
      <c r="B17" s="142" t="s">
        <v>49</v>
      </c>
      <c r="C17" s="143" t="s">
        <v>24</v>
      </c>
      <c r="D17" s="143" t="s">
        <v>13</v>
      </c>
      <c r="E17" s="151">
        <f t="array" ref="E17">SUM(COUNTIF(HAT51N,{"",2,3,4,5,6,7,8,9,10,11,12,13,14,15,16,17,18,19,20}&amp;$C17)*{1,2,3,4,5,6,7,8,9,10,11,12,13,14,15,16,17,18,19,20})</f>
        <v>20</v>
      </c>
      <c r="F17" s="151">
        <f t="array" ref="F17">SUM(COUNTIF(HAT63N,{"",2,3,4,5,6,7,8,9,10,11,12,13,14,15,16,17,18,19,20}&amp;$C17)*{1,2,3,4,5,6,7,8,9,10,11,12,13,14,15,16,17,18,19,20})</f>
        <v>4</v>
      </c>
      <c r="G17" s="151">
        <f t="array" ref="G17">SUM(COUNTIF(HAT218N,{"",2,3,4,5,6,7,8,9,10,11,12,13,14,15,16,17,18,19,20}&amp;$C17)*{1,2,3,4,5,6,7,8,9,10,11,12,13,14,15,16,17,18,19,20})</f>
        <v>0</v>
      </c>
      <c r="H17" s="151">
        <f t="array" ref="H17">SUM(COUNTIF(HAT22N,{"",2,3,4,5,6,7,8,9,10,11,12,13,14,15,16,17,18,19,20}&amp;$C17)*{1,2,3,4,5,6,7,8,9,10,11,12,13,14,15,16,17,18,19,20})</f>
        <v>0</v>
      </c>
      <c r="I17" s="151">
        <f t="array" ref="I17">SUM(COUNTIF(HAT23N,{"",2,3,4,5,6,7,8,9,10,11,12,13,14,15,16,17,18,19,20}&amp;$C17)*{1,2,3,4,5,6,7,8,9,10,11,12,13,14,15,16,17,18,19,20})</f>
        <v>4</v>
      </c>
      <c r="J17" s="151">
        <f>SUM(COUNTIF(HAT242N,{"",2,3,4,5,6,7,8,9,10,11,12,13,14,15,16,17,18,19,20}&amp;$C17)*{1,2,3,4,5,6,7,8,9,10,11,12,13,14,15,16,17,18,19,20})</f>
        <v>9</v>
      </c>
      <c r="K17" s="151">
        <f>SUM(COUNTIF(HAT32N,{"",2,3,4,5,6,7,8,9,10,11,12,13,14,15,16,17,18,19,20}&amp;$C17)*{1,2,3,4,5,6,7,8,9,10,11,12,13,14,15,16,17,18,19,20})</f>
        <v>0</v>
      </c>
      <c r="L17" s="151">
        <f>SUM(COUNTIF(HAT160N,{"",2,3,4,5,6,7,8,9,10,11,12,13,14,15,16,17,18,19,20}&amp;$C17)*{1,2,3,4,5,6,7,8,9,10,11,12,13,14,15,16,17,18,19,20})</f>
        <v>6</v>
      </c>
      <c r="M17" s="151">
        <f>SUM(COUNTIF(HAT164N,{"",2,3,4,5,6,7,8,9,10,11,12,13,14,15,16,17,18,19,20}&amp;$C17)*{1,2,3,4,5,6,7,8,9,10,11,12,13,14,15,16,17,18,19,20})</f>
        <v>3</v>
      </c>
      <c r="N17" s="151">
        <f>SUM(COUNTIF(HAT95N,{"",2,3,4,5,6,7,8,9,10,11,12,13,14,15,16,17,18,19,20}&amp;$C17)*{1,2,3,4,5,6,7,8,9,10,11,12,13,14,15,16,17,18,19,20})</f>
        <v>0</v>
      </c>
      <c r="O17" s="151">
        <f>SUM(COUNTIF(HAT8N,{"",2,3,4,5,6,7,8,9,10,11,12,13,14,15,16,17,18,19,20}&amp;$C17)*{1,2,3,4,5,6,7,8,9,10,11,12,13,14,15,16,17,18,19,20})</f>
        <v>0</v>
      </c>
      <c r="P17" s="151">
        <f>SUM(COUNTIF(HAT52N,{"",2,3,4,5,6,7,8,9,10,11,12,13,14,15,16,17,18,19,20}&amp;$C17)*{1,2,3,4,5,6,7,8,9,10,11,12,13,14,15,16,17,18,19,20})</f>
        <v>1</v>
      </c>
      <c r="Q17" s="151">
        <f>SUM(COUNTIF(HAT10N,{"",2,3,4,5,6,7,8,9,10,11,12,13,14,15,16,17,18,19,20}&amp;$C17)*{1,2,3,4,5,6,7,8,9,10,11,12,13,14,15,16,17,18,19,20})</f>
        <v>18</v>
      </c>
      <c r="R17" s="151">
        <f>SUM(COUNTIF(HAT118N,{"",2,3,4,5,6,7,8,9,10,11,12,13,14,15,16,17,18,19,20}&amp;$C17)*{1,2,3,4,5,6,7,8,9,10,11,12,13,14,15,16,17,18,19,20})</f>
        <v>0</v>
      </c>
      <c r="S17" s="151">
        <f>SUM(COUNTIF(HAT301N,{"",2,3,4,5,6,7,8,9,10,11,12,13,14,15,16,17,18,19,20}&amp;$C17)*{1,2,3,4,5,6,7,8,9,10,11,12,13,14,15,16,17,18,19,20})</f>
        <v>0</v>
      </c>
      <c r="T17" s="151">
        <f>SUM(COUNTIF(HAT46N,{"",2,3,4,5,6,7,8,9,10,11,12,13,14,15,16,17,18,19,20}&amp;$C17)*{1,2,3,4,5,6,7,8,9,10,11,12,13,14,15,16,17,18,19,20})</f>
        <v>6</v>
      </c>
      <c r="U17" s="151">
        <f>SUM(COUNTIF(HAT378N,{"",2,3,4,5,6,7,8,9,10,11,12,13,14,15,16,17,18,19,20}&amp;$C17)*{1,2,3,4,5,6,7,8,9,10,11,12,13,14,15,16,17,18,19,20})</f>
        <v>8</v>
      </c>
      <c r="V17" s="145">
        <f t="shared" si="0"/>
        <v>79</v>
      </c>
      <c r="W17" s="149"/>
    </row>
    <row r="18" spans="1:23" ht="15.6">
      <c r="A18" s="141">
        <f>IF(V18=0,"ẩn",MAX($A$4:$A17)+1)</f>
        <v>8</v>
      </c>
      <c r="B18" s="142" t="s">
        <v>2467</v>
      </c>
      <c r="C18" s="143" t="s">
        <v>539</v>
      </c>
      <c r="D18" s="143" t="s">
        <v>13</v>
      </c>
      <c r="E18" s="151">
        <f t="array" ref="E18">SUM(COUNTIF(HAT51N,{"",2,3,4,5,6,7,8,9,10,11,12,13,14,15,16,17,18,19,20}&amp;$C18)*{1,2,3,4,5,6,7,8,9,10,11,12,13,14,15,16,17,18,19,20})</f>
        <v>0</v>
      </c>
      <c r="F18" s="151">
        <f t="array" ref="F18">SUM(COUNTIF(HAT63N,{"",2,3,4,5,6,7,8,9,10,11,12,13,14,15,16,17,18,19,20}&amp;$C18)*{1,2,3,4,5,6,7,8,9,10,11,12,13,14,15,16,17,18,19,20})</f>
        <v>1</v>
      </c>
      <c r="G18" s="151">
        <f t="array" ref="G18">SUM(COUNTIF(HAT218N,{"",2,3,4,5,6,7,8,9,10,11,12,13,14,15,16,17,18,19,20}&amp;$C18)*{1,2,3,4,5,6,7,8,9,10,11,12,13,14,15,16,17,18,19,20})</f>
        <v>0</v>
      </c>
      <c r="H18" s="151">
        <f t="array" ref="H18">SUM(COUNTIF(HAT22N,{"",2,3,4,5,6,7,8,9,10,11,12,13,14,15,16,17,18,19,20}&amp;$C18)*{1,2,3,4,5,6,7,8,9,10,11,12,13,14,15,16,17,18,19,20})</f>
        <v>0</v>
      </c>
      <c r="I18" s="151">
        <f t="array" ref="I18">SUM(COUNTIF(HAT23N,{"",2,3,4,5,6,7,8,9,10,11,12,13,14,15,16,17,18,19,20}&amp;$C18)*{1,2,3,4,5,6,7,8,9,10,11,12,13,14,15,16,17,18,19,20})</f>
        <v>0</v>
      </c>
      <c r="J18" s="151">
        <f>SUM(COUNTIF(HAT242N,{"",2,3,4,5,6,7,8,9,10,11,12,13,14,15,16,17,18,19,20}&amp;$C18)*{1,2,3,4,5,6,7,8,9,10,11,12,13,14,15,16,17,18,19,20})</f>
        <v>0</v>
      </c>
      <c r="K18" s="151">
        <f>SUM(COUNTIF(HAT32N,{"",2,3,4,5,6,7,8,9,10,11,12,13,14,15,16,17,18,19,20}&amp;$C18)*{1,2,3,4,5,6,7,8,9,10,11,12,13,14,15,16,17,18,19,20})</f>
        <v>0</v>
      </c>
      <c r="L18" s="151">
        <f>SUM(COUNTIF(HAT160N,{"",2,3,4,5,6,7,8,9,10,11,12,13,14,15,16,17,18,19,20}&amp;$C18)*{1,2,3,4,5,6,7,8,9,10,11,12,13,14,15,16,17,18,19,20})</f>
        <v>0</v>
      </c>
      <c r="M18" s="151">
        <f>SUM(COUNTIF(HAT164N,{"",2,3,4,5,6,7,8,9,10,11,12,13,14,15,16,17,18,19,20}&amp;$C18)*{1,2,3,4,5,6,7,8,9,10,11,12,13,14,15,16,17,18,19,20})</f>
        <v>0</v>
      </c>
      <c r="N18" s="151">
        <f>SUM(COUNTIF(HAT95N,{"",2,3,4,5,6,7,8,9,10,11,12,13,14,15,16,17,18,19,20}&amp;$C18)*{1,2,3,4,5,6,7,8,9,10,11,12,13,14,15,16,17,18,19,20})</f>
        <v>0</v>
      </c>
      <c r="O18" s="151">
        <f>SUM(COUNTIF(HAT8N,{"",2,3,4,5,6,7,8,9,10,11,12,13,14,15,16,17,18,19,20}&amp;$C18)*{1,2,3,4,5,6,7,8,9,10,11,12,13,14,15,16,17,18,19,20})</f>
        <v>0</v>
      </c>
      <c r="P18" s="151">
        <f>SUM(COUNTIF(HAT52N,{"",2,3,4,5,6,7,8,9,10,11,12,13,14,15,16,17,18,19,20}&amp;$C18)*{1,2,3,4,5,6,7,8,9,10,11,12,13,14,15,16,17,18,19,20})</f>
        <v>0</v>
      </c>
      <c r="Q18" s="151">
        <f>SUM(COUNTIF(HAT10N,{"",2,3,4,5,6,7,8,9,10,11,12,13,14,15,16,17,18,19,20}&amp;$C18)*{1,2,3,4,5,6,7,8,9,10,11,12,13,14,15,16,17,18,19,20})</f>
        <v>0</v>
      </c>
      <c r="R18" s="151">
        <f>SUM(COUNTIF(HAT118N,{"",2,3,4,5,6,7,8,9,10,11,12,13,14,15,16,17,18,19,20}&amp;$C18)*{1,2,3,4,5,6,7,8,9,10,11,12,13,14,15,16,17,18,19,20})</f>
        <v>0</v>
      </c>
      <c r="S18" s="151">
        <f>SUM(COUNTIF(HAT301N,{"",2,3,4,5,6,7,8,9,10,11,12,13,14,15,16,17,18,19,20}&amp;$C18)*{1,2,3,4,5,6,7,8,9,10,11,12,13,14,15,16,17,18,19,20})</f>
        <v>0</v>
      </c>
      <c r="T18" s="151">
        <f>SUM(COUNTIF(HAT46N,{"",2,3,4,5,6,7,8,9,10,11,12,13,14,15,16,17,18,19,20}&amp;$C18)*{1,2,3,4,5,6,7,8,9,10,11,12,13,14,15,16,17,18,19,20})</f>
        <v>0</v>
      </c>
      <c r="U18" s="151">
        <f>SUM(COUNTIF(HAT378N,{"",2,3,4,5,6,7,8,9,10,11,12,13,14,15,16,17,18,19,20}&amp;$C18)*{1,2,3,4,5,6,7,8,9,10,11,12,13,14,15,16,17,18,19,20})</f>
        <v>0</v>
      </c>
      <c r="V18" s="145">
        <f t="shared" si="0"/>
        <v>1</v>
      </c>
      <c r="W18" s="149"/>
    </row>
    <row r="19" spans="1:23" ht="15.6" hidden="1">
      <c r="A19" s="141" t="str">
        <f>IF(V19=0,"ẩn",MAX($A$4:$A18)+1)</f>
        <v>ẩn</v>
      </c>
      <c r="B19" s="142" t="s">
        <v>203</v>
      </c>
      <c r="C19" s="143" t="s">
        <v>169</v>
      </c>
      <c r="D19" s="143" t="s">
        <v>13</v>
      </c>
      <c r="E19" s="151">
        <f t="array" ref="E19">SUM(COUNTIF(HAT51N,{"",2,3,4,5,6,7,8,9,10,11,12,13,14,15,16,17,18,19,20}&amp;$C19)*{1,2,3,4,5,6,7,8,9,10,11,12,13,14,15,16,17,18,19,20})</f>
        <v>0</v>
      </c>
      <c r="F19" s="151">
        <f t="array" ref="F19">SUM(COUNTIF(HAT63N,{"",2,3,4,5,6,7,8,9,10,11,12,13,14,15,16,17,18,19,20}&amp;$C19)*{1,2,3,4,5,6,7,8,9,10,11,12,13,14,15,16,17,18,19,20})</f>
        <v>0</v>
      </c>
      <c r="G19" s="151">
        <f t="array" ref="G19">SUM(COUNTIF(HAT218N,{"",2,3,4,5,6,7,8,9,10,11,12,13,14,15,16,17,18,19,20}&amp;$C19)*{1,2,3,4,5,6,7,8,9,10,11,12,13,14,15,16,17,18,19,20})</f>
        <v>0</v>
      </c>
      <c r="H19" s="151">
        <f t="array" ref="H19">SUM(COUNTIF(HAT22N,{"",2,3,4,5,6,7,8,9,10,11,12,13,14,15,16,17,18,19,20}&amp;$C19)*{1,2,3,4,5,6,7,8,9,10,11,12,13,14,15,16,17,18,19,20})</f>
        <v>0</v>
      </c>
      <c r="I19" s="151">
        <f t="array" ref="I19">SUM(COUNTIF(HAT23N,{"",2,3,4,5,6,7,8,9,10,11,12,13,14,15,16,17,18,19,20}&amp;$C19)*{1,2,3,4,5,6,7,8,9,10,11,12,13,14,15,16,17,18,19,20})</f>
        <v>0</v>
      </c>
      <c r="J19" s="151">
        <f>SUM(COUNTIF(HAT242N,{"",2,3,4,5,6,7,8,9,10,11,12,13,14,15,16,17,18,19,20}&amp;$C19)*{1,2,3,4,5,6,7,8,9,10,11,12,13,14,15,16,17,18,19,20})</f>
        <v>0</v>
      </c>
      <c r="K19" s="151">
        <f>SUM(COUNTIF(HAT32N,{"",2,3,4,5,6,7,8,9,10,11,12,13,14,15,16,17,18,19,20}&amp;$C19)*{1,2,3,4,5,6,7,8,9,10,11,12,13,14,15,16,17,18,19,20})</f>
        <v>0</v>
      </c>
      <c r="L19" s="151">
        <f>SUM(COUNTIF(HAT160N,{"",2,3,4,5,6,7,8,9,10,11,12,13,14,15,16,17,18,19,20}&amp;$C19)*{1,2,3,4,5,6,7,8,9,10,11,12,13,14,15,16,17,18,19,20})</f>
        <v>0</v>
      </c>
      <c r="M19" s="151">
        <f>SUM(COUNTIF(HAT164N,{"",2,3,4,5,6,7,8,9,10,11,12,13,14,15,16,17,18,19,20}&amp;$C19)*{1,2,3,4,5,6,7,8,9,10,11,12,13,14,15,16,17,18,19,20})</f>
        <v>0</v>
      </c>
      <c r="N19" s="151">
        <f>SUM(COUNTIF(HAT95N,{"",2,3,4,5,6,7,8,9,10,11,12,13,14,15,16,17,18,19,20}&amp;$C19)*{1,2,3,4,5,6,7,8,9,10,11,12,13,14,15,16,17,18,19,20})</f>
        <v>0</v>
      </c>
      <c r="O19" s="151">
        <f>SUM(COUNTIF(HAT8N,{"",2,3,4,5,6,7,8,9,10,11,12,13,14,15,16,17,18,19,20}&amp;$C19)*{1,2,3,4,5,6,7,8,9,10,11,12,13,14,15,16,17,18,19,20})</f>
        <v>0</v>
      </c>
      <c r="P19" s="151">
        <f>SUM(COUNTIF(HAT52N,{"",2,3,4,5,6,7,8,9,10,11,12,13,14,15,16,17,18,19,20}&amp;$C19)*{1,2,3,4,5,6,7,8,9,10,11,12,13,14,15,16,17,18,19,20})</f>
        <v>0</v>
      </c>
      <c r="Q19" s="151">
        <f>SUM(COUNTIF(HAT10N,{"",2,3,4,5,6,7,8,9,10,11,12,13,14,15,16,17,18,19,20}&amp;$C19)*{1,2,3,4,5,6,7,8,9,10,11,12,13,14,15,16,17,18,19,20})</f>
        <v>0</v>
      </c>
      <c r="R19" s="151">
        <f>SUM(COUNTIF(HAT118N,{"",2,3,4,5,6,7,8,9,10,11,12,13,14,15,16,17,18,19,20}&amp;$C19)*{1,2,3,4,5,6,7,8,9,10,11,12,13,14,15,16,17,18,19,20})</f>
        <v>0</v>
      </c>
      <c r="S19" s="151">
        <f>SUM(COUNTIF(HAT301N,{"",2,3,4,5,6,7,8,9,10,11,12,13,14,15,16,17,18,19,20}&amp;$C19)*{1,2,3,4,5,6,7,8,9,10,11,12,13,14,15,16,17,18,19,20})</f>
        <v>0</v>
      </c>
      <c r="T19" s="151">
        <f>SUM(COUNTIF(HAT46N,{"",2,3,4,5,6,7,8,9,10,11,12,13,14,15,16,17,18,19,20}&amp;$C19)*{1,2,3,4,5,6,7,8,9,10,11,12,13,14,15,16,17,18,19,20})</f>
        <v>0</v>
      </c>
      <c r="U19" s="151">
        <f>SUM(COUNTIF(HAT378N,{"",2,3,4,5,6,7,8,9,10,11,12,13,14,15,16,17,18,19,20}&amp;$C19)*{1,2,3,4,5,6,7,8,9,10,11,12,13,14,15,16,17,18,19,20})</f>
        <v>0</v>
      </c>
      <c r="V19" s="145">
        <f t="shared" si="0"/>
        <v>0</v>
      </c>
      <c r="W19" s="149"/>
    </row>
    <row r="20" spans="1:23" ht="15.6" hidden="1">
      <c r="A20" s="141" t="str">
        <f>IF(V20=0,"ẩn",MAX($A$4:$A19)+1)</f>
        <v>ẩn</v>
      </c>
      <c r="B20" s="142" t="s">
        <v>107</v>
      </c>
      <c r="C20" s="143" t="s">
        <v>29</v>
      </c>
      <c r="D20" s="143" t="s">
        <v>13</v>
      </c>
      <c r="E20" s="151">
        <f t="array" ref="E20">SUM(COUNTIF(HAT51N,{"",2,3,4,5,6,7,8,9,10,11,12,13,14,15,16,17,18,19,20}&amp;$C20)*{1,2,3,4,5,6,7,8,9,10,11,12,13,14,15,16,17,18,19,20})</f>
        <v>0</v>
      </c>
      <c r="F20" s="151">
        <f t="array" ref="F20">SUM(COUNTIF(HAT63N,{"",2,3,4,5,6,7,8,9,10,11,12,13,14,15,16,17,18,19,20}&amp;$C20)*{1,2,3,4,5,6,7,8,9,10,11,12,13,14,15,16,17,18,19,20})</f>
        <v>0</v>
      </c>
      <c r="G20" s="151">
        <f t="array" ref="G20">SUM(COUNTIF(HAT218N,{"",2,3,4,5,6,7,8,9,10,11,12,13,14,15,16,17,18,19,20}&amp;$C20)*{1,2,3,4,5,6,7,8,9,10,11,12,13,14,15,16,17,18,19,20})</f>
        <v>0</v>
      </c>
      <c r="H20" s="151">
        <f t="array" ref="H20">SUM(COUNTIF(HAT22N,{"",2,3,4,5,6,7,8,9,10,11,12,13,14,15,16,17,18,19,20}&amp;$C20)*{1,2,3,4,5,6,7,8,9,10,11,12,13,14,15,16,17,18,19,20})</f>
        <v>0</v>
      </c>
      <c r="I20" s="151">
        <f t="array" ref="I20">SUM(COUNTIF(HAT23N,{"",2,3,4,5,6,7,8,9,10,11,12,13,14,15,16,17,18,19,20}&amp;$C20)*{1,2,3,4,5,6,7,8,9,10,11,12,13,14,15,16,17,18,19,20})</f>
        <v>0</v>
      </c>
      <c r="J20" s="151">
        <f>SUM(COUNTIF(HAT242N,{"",2,3,4,5,6,7,8,9,10,11,12,13,14,15,16,17,18,19,20}&amp;$C20)*{1,2,3,4,5,6,7,8,9,10,11,12,13,14,15,16,17,18,19,20})</f>
        <v>0</v>
      </c>
      <c r="K20" s="151">
        <f>SUM(COUNTIF(HAT32N,{"",2,3,4,5,6,7,8,9,10,11,12,13,14,15,16,17,18,19,20}&amp;$C20)*{1,2,3,4,5,6,7,8,9,10,11,12,13,14,15,16,17,18,19,20})</f>
        <v>0</v>
      </c>
      <c r="L20" s="151">
        <f>SUM(COUNTIF(HAT160N,{"",2,3,4,5,6,7,8,9,10,11,12,13,14,15,16,17,18,19,20}&amp;$C20)*{1,2,3,4,5,6,7,8,9,10,11,12,13,14,15,16,17,18,19,20})</f>
        <v>0</v>
      </c>
      <c r="M20" s="151">
        <f>SUM(COUNTIF(HAT164N,{"",2,3,4,5,6,7,8,9,10,11,12,13,14,15,16,17,18,19,20}&amp;$C20)*{1,2,3,4,5,6,7,8,9,10,11,12,13,14,15,16,17,18,19,20})</f>
        <v>0</v>
      </c>
      <c r="N20" s="151">
        <f>SUM(COUNTIF(HAT95N,{"",2,3,4,5,6,7,8,9,10,11,12,13,14,15,16,17,18,19,20}&amp;$C20)*{1,2,3,4,5,6,7,8,9,10,11,12,13,14,15,16,17,18,19,20})</f>
        <v>0</v>
      </c>
      <c r="O20" s="151">
        <f>SUM(COUNTIF(HAT8N,{"",2,3,4,5,6,7,8,9,10,11,12,13,14,15,16,17,18,19,20}&amp;$C20)*{1,2,3,4,5,6,7,8,9,10,11,12,13,14,15,16,17,18,19,20})</f>
        <v>0</v>
      </c>
      <c r="P20" s="151">
        <f>SUM(COUNTIF(HAT52N,{"",2,3,4,5,6,7,8,9,10,11,12,13,14,15,16,17,18,19,20}&amp;$C20)*{1,2,3,4,5,6,7,8,9,10,11,12,13,14,15,16,17,18,19,20})</f>
        <v>0</v>
      </c>
      <c r="Q20" s="151">
        <f>SUM(COUNTIF(HAT10N,{"",2,3,4,5,6,7,8,9,10,11,12,13,14,15,16,17,18,19,20}&amp;$C20)*{1,2,3,4,5,6,7,8,9,10,11,12,13,14,15,16,17,18,19,20})</f>
        <v>0</v>
      </c>
      <c r="R20" s="151">
        <f>SUM(COUNTIF(HAT118N,{"",2,3,4,5,6,7,8,9,10,11,12,13,14,15,16,17,18,19,20}&amp;$C20)*{1,2,3,4,5,6,7,8,9,10,11,12,13,14,15,16,17,18,19,20})</f>
        <v>0</v>
      </c>
      <c r="S20" s="151">
        <f>SUM(COUNTIF(HAT301N,{"",2,3,4,5,6,7,8,9,10,11,12,13,14,15,16,17,18,19,20}&amp;$C20)*{1,2,3,4,5,6,7,8,9,10,11,12,13,14,15,16,17,18,19,20})</f>
        <v>0</v>
      </c>
      <c r="T20" s="151">
        <f>SUM(COUNTIF(HAT46N,{"",2,3,4,5,6,7,8,9,10,11,12,13,14,15,16,17,18,19,20}&amp;$C20)*{1,2,3,4,5,6,7,8,9,10,11,12,13,14,15,16,17,18,19,20})</f>
        <v>0</v>
      </c>
      <c r="U20" s="151">
        <f>SUM(COUNTIF(HAT378N,{"",2,3,4,5,6,7,8,9,10,11,12,13,14,15,16,17,18,19,20}&amp;$C20)*{1,2,3,4,5,6,7,8,9,10,11,12,13,14,15,16,17,18,19,20})</f>
        <v>0</v>
      </c>
      <c r="V20" s="145">
        <f t="shared" si="0"/>
        <v>0</v>
      </c>
      <c r="W20" s="149"/>
    </row>
    <row r="21" spans="1:23" ht="15.6" hidden="1">
      <c r="A21" s="141" t="str">
        <f>IF(V21=0,"ẩn",MAX($A$4:$A20)+1)</f>
        <v>ẩn</v>
      </c>
      <c r="B21" s="142" t="s">
        <v>184</v>
      </c>
      <c r="C21" s="143" t="s">
        <v>178</v>
      </c>
      <c r="D21" s="143" t="s">
        <v>13</v>
      </c>
      <c r="E21" s="151">
        <f t="array" ref="E21">SUM(COUNTIF(HAT51N,{"",2,3,4,5,6,7,8,9,10,11,12,13,14,15,16,17,18,19,20}&amp;$C21)*{1,2,3,4,5,6,7,8,9,10,11,12,13,14,15,16,17,18,19,20})</f>
        <v>0</v>
      </c>
      <c r="F21" s="151">
        <f t="array" ref="F21">SUM(COUNTIF(HAT63N,{"",2,3,4,5,6,7,8,9,10,11,12,13,14,15,16,17,18,19,20}&amp;$C21)*{1,2,3,4,5,6,7,8,9,10,11,12,13,14,15,16,17,18,19,20})</f>
        <v>0</v>
      </c>
      <c r="G21" s="151">
        <f t="array" ref="G21">SUM(COUNTIF(HAT218N,{"",2,3,4,5,6,7,8,9,10,11,12,13,14,15,16,17,18,19,20}&amp;$C21)*{1,2,3,4,5,6,7,8,9,10,11,12,13,14,15,16,17,18,19,20})</f>
        <v>0</v>
      </c>
      <c r="H21" s="151">
        <f t="array" ref="H21">SUM(COUNTIF(HAT22N,{"",2,3,4,5,6,7,8,9,10,11,12,13,14,15,16,17,18,19,20}&amp;$C21)*{1,2,3,4,5,6,7,8,9,10,11,12,13,14,15,16,17,18,19,20})</f>
        <v>0</v>
      </c>
      <c r="I21" s="151">
        <f t="array" ref="I21">SUM(COUNTIF(HAT23N,{"",2,3,4,5,6,7,8,9,10,11,12,13,14,15,16,17,18,19,20}&amp;$C21)*{1,2,3,4,5,6,7,8,9,10,11,12,13,14,15,16,17,18,19,20})</f>
        <v>0</v>
      </c>
      <c r="J21" s="151">
        <f>SUM(COUNTIF(HAT242N,{"",2,3,4,5,6,7,8,9,10,11,12,13,14,15,16,17,18,19,20}&amp;$C21)*{1,2,3,4,5,6,7,8,9,10,11,12,13,14,15,16,17,18,19,20})</f>
        <v>0</v>
      </c>
      <c r="K21" s="151">
        <f>SUM(COUNTIF(HAT32N,{"",2,3,4,5,6,7,8,9,10,11,12,13,14,15,16,17,18,19,20}&amp;$C21)*{1,2,3,4,5,6,7,8,9,10,11,12,13,14,15,16,17,18,19,20})</f>
        <v>0</v>
      </c>
      <c r="L21" s="151">
        <f>SUM(COUNTIF(HAT160N,{"",2,3,4,5,6,7,8,9,10,11,12,13,14,15,16,17,18,19,20}&amp;$C21)*{1,2,3,4,5,6,7,8,9,10,11,12,13,14,15,16,17,18,19,20})</f>
        <v>0</v>
      </c>
      <c r="M21" s="151">
        <f>SUM(COUNTIF(HAT164N,{"",2,3,4,5,6,7,8,9,10,11,12,13,14,15,16,17,18,19,20}&amp;$C21)*{1,2,3,4,5,6,7,8,9,10,11,12,13,14,15,16,17,18,19,20})</f>
        <v>0</v>
      </c>
      <c r="N21" s="151">
        <f>SUM(COUNTIF(HAT95N,{"",2,3,4,5,6,7,8,9,10,11,12,13,14,15,16,17,18,19,20}&amp;$C21)*{1,2,3,4,5,6,7,8,9,10,11,12,13,14,15,16,17,18,19,20})</f>
        <v>0</v>
      </c>
      <c r="O21" s="151">
        <f>SUM(COUNTIF(HAT8N,{"",2,3,4,5,6,7,8,9,10,11,12,13,14,15,16,17,18,19,20}&amp;$C21)*{1,2,3,4,5,6,7,8,9,10,11,12,13,14,15,16,17,18,19,20})</f>
        <v>0</v>
      </c>
      <c r="P21" s="151">
        <f>SUM(COUNTIF(HAT52N,{"",2,3,4,5,6,7,8,9,10,11,12,13,14,15,16,17,18,19,20}&amp;$C21)*{1,2,3,4,5,6,7,8,9,10,11,12,13,14,15,16,17,18,19,20})</f>
        <v>0</v>
      </c>
      <c r="Q21" s="151">
        <f>SUM(COUNTIF(HAT10N,{"",2,3,4,5,6,7,8,9,10,11,12,13,14,15,16,17,18,19,20}&amp;$C21)*{1,2,3,4,5,6,7,8,9,10,11,12,13,14,15,16,17,18,19,20})</f>
        <v>0</v>
      </c>
      <c r="R21" s="151">
        <f>SUM(COUNTIF(HAT118N,{"",2,3,4,5,6,7,8,9,10,11,12,13,14,15,16,17,18,19,20}&amp;$C21)*{1,2,3,4,5,6,7,8,9,10,11,12,13,14,15,16,17,18,19,20})</f>
        <v>0</v>
      </c>
      <c r="S21" s="151">
        <f>SUM(COUNTIF(HAT301N,{"",2,3,4,5,6,7,8,9,10,11,12,13,14,15,16,17,18,19,20}&amp;$C21)*{1,2,3,4,5,6,7,8,9,10,11,12,13,14,15,16,17,18,19,20})</f>
        <v>0</v>
      </c>
      <c r="T21" s="151">
        <f>SUM(COUNTIF(HAT46N,{"",2,3,4,5,6,7,8,9,10,11,12,13,14,15,16,17,18,19,20}&amp;$C21)*{1,2,3,4,5,6,7,8,9,10,11,12,13,14,15,16,17,18,19,20})</f>
        <v>0</v>
      </c>
      <c r="U21" s="151">
        <f>SUM(COUNTIF(HAT378N,{"",2,3,4,5,6,7,8,9,10,11,12,13,14,15,16,17,18,19,20}&amp;$C21)*{1,2,3,4,5,6,7,8,9,10,11,12,13,14,15,16,17,18,19,20})</f>
        <v>0</v>
      </c>
      <c r="V21" s="145">
        <f t="shared" si="0"/>
        <v>0</v>
      </c>
      <c r="W21" s="149"/>
    </row>
    <row r="22" spans="1:23" ht="15.6" hidden="1">
      <c r="A22" s="141" t="str">
        <f>IF(V22=0,"ẩn",MAX($A$4:$A21)+1)</f>
        <v>ẩn</v>
      </c>
      <c r="B22" s="142" t="s">
        <v>130</v>
      </c>
      <c r="C22" s="143" t="s">
        <v>25</v>
      </c>
      <c r="D22" s="143" t="s">
        <v>13</v>
      </c>
      <c r="E22" s="151">
        <f t="array" ref="E22">SUM(COUNTIF(HAT51N,{"",2,3,4,5,6,7,8,9,10,11,12,13,14,15,16,17,18,19,20}&amp;$C22)*{1,2,3,4,5,6,7,8,9,10,11,12,13,14,15,16,17,18,19,20})</f>
        <v>0</v>
      </c>
      <c r="F22" s="151">
        <f t="array" ref="F22">SUM(COUNTIF(HAT63N,{"",2,3,4,5,6,7,8,9,10,11,12,13,14,15,16,17,18,19,20}&amp;$C22)*{1,2,3,4,5,6,7,8,9,10,11,12,13,14,15,16,17,18,19,20})</f>
        <v>0</v>
      </c>
      <c r="G22" s="151">
        <f t="array" ref="G22">SUM(COUNTIF(HAT218N,{"",2,3,4,5,6,7,8,9,10,11,12,13,14,15,16,17,18,19,20}&amp;$C22)*{1,2,3,4,5,6,7,8,9,10,11,12,13,14,15,16,17,18,19,20})</f>
        <v>0</v>
      </c>
      <c r="H22" s="151">
        <f t="array" ref="H22">SUM(COUNTIF(HAT22N,{"",2,3,4,5,6,7,8,9,10,11,12,13,14,15,16,17,18,19,20}&amp;$C22)*{1,2,3,4,5,6,7,8,9,10,11,12,13,14,15,16,17,18,19,20})</f>
        <v>0</v>
      </c>
      <c r="I22" s="151">
        <f t="array" ref="I22">SUM(COUNTIF(HAT23N,{"",2,3,4,5,6,7,8,9,10,11,12,13,14,15,16,17,18,19,20}&amp;$C22)*{1,2,3,4,5,6,7,8,9,10,11,12,13,14,15,16,17,18,19,20})</f>
        <v>0</v>
      </c>
      <c r="J22" s="151">
        <f>SUM(COUNTIF(HAT242N,{"",2,3,4,5,6,7,8,9,10,11,12,13,14,15,16,17,18,19,20}&amp;$C22)*{1,2,3,4,5,6,7,8,9,10,11,12,13,14,15,16,17,18,19,20})</f>
        <v>0</v>
      </c>
      <c r="K22" s="151">
        <f>SUM(COUNTIF(HAT32N,{"",2,3,4,5,6,7,8,9,10,11,12,13,14,15,16,17,18,19,20}&amp;$C22)*{1,2,3,4,5,6,7,8,9,10,11,12,13,14,15,16,17,18,19,20})</f>
        <v>0</v>
      </c>
      <c r="L22" s="151">
        <f>SUM(COUNTIF(HAT160N,{"",2,3,4,5,6,7,8,9,10,11,12,13,14,15,16,17,18,19,20}&amp;$C22)*{1,2,3,4,5,6,7,8,9,10,11,12,13,14,15,16,17,18,19,20})</f>
        <v>0</v>
      </c>
      <c r="M22" s="151">
        <f>SUM(COUNTIF(HAT164N,{"",2,3,4,5,6,7,8,9,10,11,12,13,14,15,16,17,18,19,20}&amp;$C22)*{1,2,3,4,5,6,7,8,9,10,11,12,13,14,15,16,17,18,19,20})</f>
        <v>0</v>
      </c>
      <c r="N22" s="151">
        <f>SUM(COUNTIF(HAT95N,{"",2,3,4,5,6,7,8,9,10,11,12,13,14,15,16,17,18,19,20}&amp;$C22)*{1,2,3,4,5,6,7,8,9,10,11,12,13,14,15,16,17,18,19,20})</f>
        <v>0</v>
      </c>
      <c r="O22" s="151">
        <f>SUM(COUNTIF(HAT8N,{"",2,3,4,5,6,7,8,9,10,11,12,13,14,15,16,17,18,19,20}&amp;$C22)*{1,2,3,4,5,6,7,8,9,10,11,12,13,14,15,16,17,18,19,20})</f>
        <v>0</v>
      </c>
      <c r="P22" s="151">
        <f>SUM(COUNTIF(HAT52N,{"",2,3,4,5,6,7,8,9,10,11,12,13,14,15,16,17,18,19,20}&amp;$C22)*{1,2,3,4,5,6,7,8,9,10,11,12,13,14,15,16,17,18,19,20})</f>
        <v>0</v>
      </c>
      <c r="Q22" s="151">
        <f>SUM(COUNTIF(HAT10N,{"",2,3,4,5,6,7,8,9,10,11,12,13,14,15,16,17,18,19,20}&amp;$C22)*{1,2,3,4,5,6,7,8,9,10,11,12,13,14,15,16,17,18,19,20})</f>
        <v>0</v>
      </c>
      <c r="R22" s="151">
        <f>SUM(COUNTIF(HAT118N,{"",2,3,4,5,6,7,8,9,10,11,12,13,14,15,16,17,18,19,20}&amp;$C22)*{1,2,3,4,5,6,7,8,9,10,11,12,13,14,15,16,17,18,19,20})</f>
        <v>0</v>
      </c>
      <c r="S22" s="151">
        <f>SUM(COUNTIF(HAT301N,{"",2,3,4,5,6,7,8,9,10,11,12,13,14,15,16,17,18,19,20}&amp;$C22)*{1,2,3,4,5,6,7,8,9,10,11,12,13,14,15,16,17,18,19,20})</f>
        <v>0</v>
      </c>
      <c r="T22" s="151">
        <f>SUM(COUNTIF(HAT46N,{"",2,3,4,5,6,7,8,9,10,11,12,13,14,15,16,17,18,19,20}&amp;$C22)*{1,2,3,4,5,6,7,8,9,10,11,12,13,14,15,16,17,18,19,20})</f>
        <v>0</v>
      </c>
      <c r="U22" s="151">
        <f>SUM(COUNTIF(HAT378N,{"",2,3,4,5,6,7,8,9,10,11,12,13,14,15,16,17,18,19,20}&amp;$C22)*{1,2,3,4,5,6,7,8,9,10,11,12,13,14,15,16,17,18,19,20})</f>
        <v>0</v>
      </c>
      <c r="V22" s="145">
        <f t="shared" si="0"/>
        <v>0</v>
      </c>
      <c r="W22" s="149"/>
    </row>
    <row r="23" spans="1:23" ht="15.6" hidden="1">
      <c r="A23" s="141" t="str">
        <f>IF(V23=0,"ẩn",MAX($A$4:$A22)+1)</f>
        <v>ẩn</v>
      </c>
      <c r="B23" s="142" t="s">
        <v>185</v>
      </c>
      <c r="C23" s="143" t="s">
        <v>179</v>
      </c>
      <c r="D23" s="143" t="s">
        <v>13</v>
      </c>
      <c r="E23" s="151">
        <f t="array" ref="E23">SUM(COUNTIF(HAT51N,{"",2,3,4,5,6,7,8,9,10,11,12,13,14,15,16,17,18,19,20}&amp;$C23)*{1,2,3,4,5,6,7,8,9,10,11,12,13,14,15,16,17,18,19,20})</f>
        <v>0</v>
      </c>
      <c r="F23" s="151">
        <f t="array" ref="F23">SUM(COUNTIF(HAT63N,{"",2,3,4,5,6,7,8,9,10,11,12,13,14,15,16,17,18,19,20}&amp;$C23)*{1,2,3,4,5,6,7,8,9,10,11,12,13,14,15,16,17,18,19,20})</f>
        <v>0</v>
      </c>
      <c r="G23" s="151">
        <f t="array" ref="G23">SUM(COUNTIF(HAT218N,{"",2,3,4,5,6,7,8,9,10,11,12,13,14,15,16,17,18,19,20}&amp;$C23)*{1,2,3,4,5,6,7,8,9,10,11,12,13,14,15,16,17,18,19,20})</f>
        <v>0</v>
      </c>
      <c r="H23" s="151">
        <f t="array" ref="H23">SUM(COUNTIF(HAT22N,{"",2,3,4,5,6,7,8,9,10,11,12,13,14,15,16,17,18,19,20}&amp;$C23)*{1,2,3,4,5,6,7,8,9,10,11,12,13,14,15,16,17,18,19,20})</f>
        <v>0</v>
      </c>
      <c r="I23" s="151">
        <f t="array" ref="I23">SUM(COUNTIF(HAT23N,{"",2,3,4,5,6,7,8,9,10,11,12,13,14,15,16,17,18,19,20}&amp;$C23)*{1,2,3,4,5,6,7,8,9,10,11,12,13,14,15,16,17,18,19,20})</f>
        <v>0</v>
      </c>
      <c r="J23" s="151">
        <f>SUM(COUNTIF(HAT242N,{"",2,3,4,5,6,7,8,9,10,11,12,13,14,15,16,17,18,19,20}&amp;$C23)*{1,2,3,4,5,6,7,8,9,10,11,12,13,14,15,16,17,18,19,20})</f>
        <v>0</v>
      </c>
      <c r="K23" s="151">
        <f>SUM(COUNTIF(HAT32N,{"",2,3,4,5,6,7,8,9,10,11,12,13,14,15,16,17,18,19,20}&amp;$C23)*{1,2,3,4,5,6,7,8,9,10,11,12,13,14,15,16,17,18,19,20})</f>
        <v>0</v>
      </c>
      <c r="L23" s="151">
        <f>SUM(COUNTIF(HAT160N,{"",2,3,4,5,6,7,8,9,10,11,12,13,14,15,16,17,18,19,20}&amp;$C23)*{1,2,3,4,5,6,7,8,9,10,11,12,13,14,15,16,17,18,19,20})</f>
        <v>0</v>
      </c>
      <c r="M23" s="151">
        <f>SUM(COUNTIF(HAT164N,{"",2,3,4,5,6,7,8,9,10,11,12,13,14,15,16,17,18,19,20}&amp;$C23)*{1,2,3,4,5,6,7,8,9,10,11,12,13,14,15,16,17,18,19,20})</f>
        <v>0</v>
      </c>
      <c r="N23" s="151">
        <f>SUM(COUNTIF(HAT95N,{"",2,3,4,5,6,7,8,9,10,11,12,13,14,15,16,17,18,19,20}&amp;$C23)*{1,2,3,4,5,6,7,8,9,10,11,12,13,14,15,16,17,18,19,20})</f>
        <v>0</v>
      </c>
      <c r="O23" s="151">
        <f>SUM(COUNTIF(HAT8N,{"",2,3,4,5,6,7,8,9,10,11,12,13,14,15,16,17,18,19,20}&amp;$C23)*{1,2,3,4,5,6,7,8,9,10,11,12,13,14,15,16,17,18,19,20})</f>
        <v>0</v>
      </c>
      <c r="P23" s="151">
        <f>SUM(COUNTIF(HAT52N,{"",2,3,4,5,6,7,8,9,10,11,12,13,14,15,16,17,18,19,20}&amp;$C23)*{1,2,3,4,5,6,7,8,9,10,11,12,13,14,15,16,17,18,19,20})</f>
        <v>0</v>
      </c>
      <c r="Q23" s="151">
        <f>SUM(COUNTIF(HAT10N,{"",2,3,4,5,6,7,8,9,10,11,12,13,14,15,16,17,18,19,20}&amp;$C23)*{1,2,3,4,5,6,7,8,9,10,11,12,13,14,15,16,17,18,19,20})</f>
        <v>0</v>
      </c>
      <c r="R23" s="151">
        <f>SUM(COUNTIF(HAT118N,{"",2,3,4,5,6,7,8,9,10,11,12,13,14,15,16,17,18,19,20}&amp;$C23)*{1,2,3,4,5,6,7,8,9,10,11,12,13,14,15,16,17,18,19,20})</f>
        <v>0</v>
      </c>
      <c r="S23" s="151">
        <f>SUM(COUNTIF(HAT301N,{"",2,3,4,5,6,7,8,9,10,11,12,13,14,15,16,17,18,19,20}&amp;$C23)*{1,2,3,4,5,6,7,8,9,10,11,12,13,14,15,16,17,18,19,20})</f>
        <v>0</v>
      </c>
      <c r="T23" s="151">
        <f>SUM(COUNTIF(HAT46N,{"",2,3,4,5,6,7,8,9,10,11,12,13,14,15,16,17,18,19,20}&amp;$C23)*{1,2,3,4,5,6,7,8,9,10,11,12,13,14,15,16,17,18,19,20})</f>
        <v>0</v>
      </c>
      <c r="U23" s="151">
        <f>SUM(COUNTIF(HAT378N,{"",2,3,4,5,6,7,8,9,10,11,12,13,14,15,16,17,18,19,20}&amp;$C23)*{1,2,3,4,5,6,7,8,9,10,11,12,13,14,15,16,17,18,19,20})</f>
        <v>0</v>
      </c>
      <c r="V23" s="145">
        <f t="shared" si="0"/>
        <v>0</v>
      </c>
      <c r="W23" s="149"/>
    </row>
    <row r="24" spans="1:23" ht="15.6" hidden="1">
      <c r="A24" s="141" t="str">
        <f>IF(V24=0,"ẩn",MAX($A$4:$A23)+1)</f>
        <v>ẩn</v>
      </c>
      <c r="B24" s="142" t="s">
        <v>163</v>
      </c>
      <c r="C24" s="143" t="s">
        <v>159</v>
      </c>
      <c r="D24" s="143" t="s">
        <v>13</v>
      </c>
      <c r="E24" s="151">
        <f t="array" ref="E24">SUM(COUNTIF(HAT51N,{"",2,3,4,5,6,7,8,9,10,11,12,13,14,15,16,17,18,19,20}&amp;$C24)*{1,2,3,4,5,6,7,8,9,10,11,12,13,14,15,16,17,18,19,20})</f>
        <v>0</v>
      </c>
      <c r="F24" s="151">
        <f t="array" ref="F24">SUM(COUNTIF(HAT63N,{"",2,3,4,5,6,7,8,9,10,11,12,13,14,15,16,17,18,19,20}&amp;$C24)*{1,2,3,4,5,6,7,8,9,10,11,12,13,14,15,16,17,18,19,20})</f>
        <v>0</v>
      </c>
      <c r="G24" s="151">
        <f t="array" ref="G24">SUM(COUNTIF(HAT218N,{"",2,3,4,5,6,7,8,9,10,11,12,13,14,15,16,17,18,19,20}&amp;$C24)*{1,2,3,4,5,6,7,8,9,10,11,12,13,14,15,16,17,18,19,20})</f>
        <v>0</v>
      </c>
      <c r="H24" s="151">
        <f t="array" ref="H24">SUM(COUNTIF(HAT22N,{"",2,3,4,5,6,7,8,9,10,11,12,13,14,15,16,17,18,19,20}&amp;$C24)*{1,2,3,4,5,6,7,8,9,10,11,12,13,14,15,16,17,18,19,20})</f>
        <v>0</v>
      </c>
      <c r="I24" s="151">
        <f t="array" ref="I24">SUM(COUNTIF(HAT23N,{"",2,3,4,5,6,7,8,9,10,11,12,13,14,15,16,17,18,19,20}&amp;$C24)*{1,2,3,4,5,6,7,8,9,10,11,12,13,14,15,16,17,18,19,20})</f>
        <v>0</v>
      </c>
      <c r="J24" s="151">
        <f>SUM(COUNTIF(HAT242N,{"",2,3,4,5,6,7,8,9,10,11,12,13,14,15,16,17,18,19,20}&amp;$C24)*{1,2,3,4,5,6,7,8,9,10,11,12,13,14,15,16,17,18,19,20})</f>
        <v>0</v>
      </c>
      <c r="K24" s="151">
        <f>SUM(COUNTIF(HAT32N,{"",2,3,4,5,6,7,8,9,10,11,12,13,14,15,16,17,18,19,20}&amp;$C24)*{1,2,3,4,5,6,7,8,9,10,11,12,13,14,15,16,17,18,19,20})</f>
        <v>0</v>
      </c>
      <c r="L24" s="151">
        <f>SUM(COUNTIF(HAT160N,{"",2,3,4,5,6,7,8,9,10,11,12,13,14,15,16,17,18,19,20}&amp;$C24)*{1,2,3,4,5,6,7,8,9,10,11,12,13,14,15,16,17,18,19,20})</f>
        <v>0</v>
      </c>
      <c r="M24" s="151">
        <f>SUM(COUNTIF(HAT164N,{"",2,3,4,5,6,7,8,9,10,11,12,13,14,15,16,17,18,19,20}&amp;$C24)*{1,2,3,4,5,6,7,8,9,10,11,12,13,14,15,16,17,18,19,20})</f>
        <v>0</v>
      </c>
      <c r="N24" s="151">
        <f>SUM(COUNTIF(HAT95N,{"",2,3,4,5,6,7,8,9,10,11,12,13,14,15,16,17,18,19,20}&amp;$C24)*{1,2,3,4,5,6,7,8,9,10,11,12,13,14,15,16,17,18,19,20})</f>
        <v>0</v>
      </c>
      <c r="O24" s="151">
        <f>SUM(COUNTIF(HAT8N,{"",2,3,4,5,6,7,8,9,10,11,12,13,14,15,16,17,18,19,20}&amp;$C24)*{1,2,3,4,5,6,7,8,9,10,11,12,13,14,15,16,17,18,19,20})</f>
        <v>0</v>
      </c>
      <c r="P24" s="151">
        <f>SUM(COUNTIF(HAT52N,{"",2,3,4,5,6,7,8,9,10,11,12,13,14,15,16,17,18,19,20}&amp;$C24)*{1,2,3,4,5,6,7,8,9,10,11,12,13,14,15,16,17,18,19,20})</f>
        <v>0</v>
      </c>
      <c r="Q24" s="151">
        <f>SUM(COUNTIF(HAT10N,{"",2,3,4,5,6,7,8,9,10,11,12,13,14,15,16,17,18,19,20}&amp;$C24)*{1,2,3,4,5,6,7,8,9,10,11,12,13,14,15,16,17,18,19,20})</f>
        <v>0</v>
      </c>
      <c r="R24" s="151">
        <f>SUM(COUNTIF(HAT118N,{"",2,3,4,5,6,7,8,9,10,11,12,13,14,15,16,17,18,19,20}&amp;$C24)*{1,2,3,4,5,6,7,8,9,10,11,12,13,14,15,16,17,18,19,20})</f>
        <v>0</v>
      </c>
      <c r="S24" s="151">
        <f>SUM(COUNTIF(HAT301N,{"",2,3,4,5,6,7,8,9,10,11,12,13,14,15,16,17,18,19,20}&amp;$C24)*{1,2,3,4,5,6,7,8,9,10,11,12,13,14,15,16,17,18,19,20})</f>
        <v>0</v>
      </c>
      <c r="T24" s="151">
        <f>SUM(COUNTIF(HAT46N,{"",2,3,4,5,6,7,8,9,10,11,12,13,14,15,16,17,18,19,20}&amp;$C24)*{1,2,3,4,5,6,7,8,9,10,11,12,13,14,15,16,17,18,19,20})</f>
        <v>0</v>
      </c>
      <c r="U24" s="151">
        <f>SUM(COUNTIF(HAT378N,{"",2,3,4,5,6,7,8,9,10,11,12,13,14,15,16,17,18,19,20}&amp;$C24)*{1,2,3,4,5,6,7,8,9,10,11,12,13,14,15,16,17,18,19,20})</f>
        <v>0</v>
      </c>
      <c r="V24" s="145">
        <f t="shared" si="0"/>
        <v>0</v>
      </c>
      <c r="W24" s="149"/>
    </row>
    <row r="25" spans="1:23" ht="15.6" hidden="1">
      <c r="A25" s="141" t="str">
        <f>IF(V25=0,"ẩn",MAX($A$4:$A24)+1)</f>
        <v>ẩn</v>
      </c>
      <c r="B25" s="142" t="s">
        <v>186</v>
      </c>
      <c r="C25" s="143" t="s">
        <v>181</v>
      </c>
      <c r="D25" s="143" t="s">
        <v>13</v>
      </c>
      <c r="E25" s="151">
        <f t="array" ref="E25">SUM(COUNTIF(HAT51N,{"",2,3,4,5,6,7,8,9,10,11,12,13,14,15,16,17,18,19,20}&amp;$C25)*{1,2,3,4,5,6,7,8,9,10,11,12,13,14,15,16,17,18,19,20})</f>
        <v>0</v>
      </c>
      <c r="F25" s="151">
        <f t="array" ref="F25">SUM(COUNTIF(HAT63N,{"",2,3,4,5,6,7,8,9,10,11,12,13,14,15,16,17,18,19,20}&amp;$C25)*{1,2,3,4,5,6,7,8,9,10,11,12,13,14,15,16,17,18,19,20})</f>
        <v>0</v>
      </c>
      <c r="G25" s="151">
        <f t="array" ref="G25">SUM(COUNTIF(HAT218N,{"",2,3,4,5,6,7,8,9,10,11,12,13,14,15,16,17,18,19,20}&amp;$C25)*{1,2,3,4,5,6,7,8,9,10,11,12,13,14,15,16,17,18,19,20})</f>
        <v>0</v>
      </c>
      <c r="H25" s="151">
        <f t="array" ref="H25">SUM(COUNTIF(HAT22N,{"",2,3,4,5,6,7,8,9,10,11,12,13,14,15,16,17,18,19,20}&amp;$C25)*{1,2,3,4,5,6,7,8,9,10,11,12,13,14,15,16,17,18,19,20})</f>
        <v>0</v>
      </c>
      <c r="I25" s="151">
        <f t="array" ref="I25">SUM(COUNTIF(HAT23N,{"",2,3,4,5,6,7,8,9,10,11,12,13,14,15,16,17,18,19,20}&amp;$C25)*{1,2,3,4,5,6,7,8,9,10,11,12,13,14,15,16,17,18,19,20})</f>
        <v>0</v>
      </c>
      <c r="J25" s="151">
        <f>SUM(COUNTIF(HAT242N,{"",2,3,4,5,6,7,8,9,10,11,12,13,14,15,16,17,18,19,20}&amp;$C25)*{1,2,3,4,5,6,7,8,9,10,11,12,13,14,15,16,17,18,19,20})</f>
        <v>0</v>
      </c>
      <c r="K25" s="151">
        <f>SUM(COUNTIF(HAT32N,{"",2,3,4,5,6,7,8,9,10,11,12,13,14,15,16,17,18,19,20}&amp;$C25)*{1,2,3,4,5,6,7,8,9,10,11,12,13,14,15,16,17,18,19,20})</f>
        <v>0</v>
      </c>
      <c r="L25" s="151">
        <f>SUM(COUNTIF(HAT160N,{"",2,3,4,5,6,7,8,9,10,11,12,13,14,15,16,17,18,19,20}&amp;$C25)*{1,2,3,4,5,6,7,8,9,10,11,12,13,14,15,16,17,18,19,20})</f>
        <v>0</v>
      </c>
      <c r="M25" s="151">
        <f>SUM(COUNTIF(HAT164N,{"",2,3,4,5,6,7,8,9,10,11,12,13,14,15,16,17,18,19,20}&amp;$C25)*{1,2,3,4,5,6,7,8,9,10,11,12,13,14,15,16,17,18,19,20})</f>
        <v>0</v>
      </c>
      <c r="N25" s="151">
        <f>SUM(COUNTIF(HAT95N,{"",2,3,4,5,6,7,8,9,10,11,12,13,14,15,16,17,18,19,20}&amp;$C25)*{1,2,3,4,5,6,7,8,9,10,11,12,13,14,15,16,17,18,19,20})</f>
        <v>0</v>
      </c>
      <c r="O25" s="151">
        <f>SUM(COUNTIF(HAT8N,{"",2,3,4,5,6,7,8,9,10,11,12,13,14,15,16,17,18,19,20}&amp;$C25)*{1,2,3,4,5,6,7,8,9,10,11,12,13,14,15,16,17,18,19,20})</f>
        <v>0</v>
      </c>
      <c r="P25" s="151">
        <f>SUM(COUNTIF(HAT52N,{"",2,3,4,5,6,7,8,9,10,11,12,13,14,15,16,17,18,19,20}&amp;$C25)*{1,2,3,4,5,6,7,8,9,10,11,12,13,14,15,16,17,18,19,20})</f>
        <v>0</v>
      </c>
      <c r="Q25" s="151">
        <f>SUM(COUNTIF(HAT10N,{"",2,3,4,5,6,7,8,9,10,11,12,13,14,15,16,17,18,19,20}&amp;$C25)*{1,2,3,4,5,6,7,8,9,10,11,12,13,14,15,16,17,18,19,20})</f>
        <v>0</v>
      </c>
      <c r="R25" s="151">
        <f>SUM(COUNTIF(HAT118N,{"",2,3,4,5,6,7,8,9,10,11,12,13,14,15,16,17,18,19,20}&amp;$C25)*{1,2,3,4,5,6,7,8,9,10,11,12,13,14,15,16,17,18,19,20})</f>
        <v>0</v>
      </c>
      <c r="S25" s="151">
        <f>SUM(COUNTIF(HAT301N,{"",2,3,4,5,6,7,8,9,10,11,12,13,14,15,16,17,18,19,20}&amp;$C25)*{1,2,3,4,5,6,7,8,9,10,11,12,13,14,15,16,17,18,19,20})</f>
        <v>0</v>
      </c>
      <c r="T25" s="151">
        <f>SUM(COUNTIF(HAT46N,{"",2,3,4,5,6,7,8,9,10,11,12,13,14,15,16,17,18,19,20}&amp;$C25)*{1,2,3,4,5,6,7,8,9,10,11,12,13,14,15,16,17,18,19,20})</f>
        <v>0</v>
      </c>
      <c r="U25" s="151">
        <f>SUM(COUNTIF(HAT378N,{"",2,3,4,5,6,7,8,9,10,11,12,13,14,15,16,17,18,19,20}&amp;$C25)*{1,2,3,4,5,6,7,8,9,10,11,12,13,14,15,16,17,18,19,20})</f>
        <v>0</v>
      </c>
      <c r="V25" s="145">
        <f t="shared" si="0"/>
        <v>0</v>
      </c>
      <c r="W25" s="149"/>
    </row>
    <row r="26" spans="1:23" ht="15.6">
      <c r="A26" s="141">
        <f>IF(V26=0,"ẩn",MAX($A$4:$A25)+1)</f>
        <v>9</v>
      </c>
      <c r="B26" s="142" t="s">
        <v>110</v>
      </c>
      <c r="C26" s="143" t="s">
        <v>109</v>
      </c>
      <c r="D26" s="143" t="s">
        <v>13</v>
      </c>
      <c r="E26" s="151">
        <f t="array" ref="E26">SUM(COUNTIF(HAT51N,{"",2,3,4,5,6,7,8,9,10,11,12,13,14,15,16,17,18,19,20}&amp;$C26)*{1,2,3,4,5,6,7,8,9,10,11,12,13,14,15,16,17,18,19,20})</f>
        <v>10</v>
      </c>
      <c r="F26" s="151">
        <f t="array" ref="F26">SUM(COUNTIF(HAT63N,{"",2,3,4,5,6,7,8,9,10,11,12,13,14,15,16,17,18,19,20}&amp;$C26)*{1,2,3,4,5,6,7,8,9,10,11,12,13,14,15,16,17,18,19,20})</f>
        <v>2</v>
      </c>
      <c r="G26" s="151">
        <f t="array" ref="G26">SUM(COUNTIF(HAT218N,{"",2,3,4,5,6,7,8,9,10,11,12,13,14,15,16,17,18,19,20}&amp;$C26)*{1,2,3,4,5,6,7,8,9,10,11,12,13,14,15,16,17,18,19,20})</f>
        <v>0</v>
      </c>
      <c r="H26" s="151">
        <f t="array" ref="H26">SUM(COUNTIF(HAT22N,{"",2,3,4,5,6,7,8,9,10,11,12,13,14,15,16,17,18,19,20}&amp;$C26)*{1,2,3,4,5,6,7,8,9,10,11,12,13,14,15,16,17,18,19,20})</f>
        <v>0</v>
      </c>
      <c r="I26" s="151">
        <f t="array" ref="I26">SUM(COUNTIF(HAT23N,{"",2,3,4,5,6,7,8,9,10,11,12,13,14,15,16,17,18,19,20}&amp;$C26)*{1,2,3,4,5,6,7,8,9,10,11,12,13,14,15,16,17,18,19,20})</f>
        <v>2</v>
      </c>
      <c r="J26" s="151">
        <f>SUM(COUNTIF(HAT242N,{"",2,3,4,5,6,7,8,9,10,11,12,13,14,15,16,17,18,19,20}&amp;$C26)*{1,2,3,4,5,6,7,8,9,10,11,12,13,14,15,16,17,18,19,20})</f>
        <v>5</v>
      </c>
      <c r="K26" s="151">
        <f>SUM(COUNTIF(HAT32N,{"",2,3,4,5,6,7,8,9,10,11,12,13,14,15,16,17,18,19,20}&amp;$C26)*{1,2,3,4,5,6,7,8,9,10,11,12,13,14,15,16,17,18,19,20})</f>
        <v>0</v>
      </c>
      <c r="L26" s="151">
        <f>SUM(COUNTIF(HAT160N,{"",2,3,4,5,6,7,8,9,10,11,12,13,14,15,16,17,18,19,20}&amp;$C26)*{1,2,3,4,5,6,7,8,9,10,11,12,13,14,15,16,17,18,19,20})</f>
        <v>4</v>
      </c>
      <c r="M26" s="151">
        <f>SUM(COUNTIF(HAT164N,{"",2,3,4,5,6,7,8,9,10,11,12,13,14,15,16,17,18,19,20}&amp;$C26)*{1,2,3,4,5,6,7,8,9,10,11,12,13,14,15,16,17,18,19,20})</f>
        <v>4</v>
      </c>
      <c r="N26" s="151">
        <f>SUM(COUNTIF(HAT95N,{"",2,3,4,5,6,7,8,9,10,11,12,13,14,15,16,17,18,19,20}&amp;$C26)*{1,2,3,4,5,6,7,8,9,10,11,12,13,14,15,16,17,18,19,20})</f>
        <v>0</v>
      </c>
      <c r="O26" s="151">
        <f>SUM(COUNTIF(HAT8N,{"",2,3,4,5,6,7,8,9,10,11,12,13,14,15,16,17,18,19,20}&amp;$C26)*{1,2,3,4,5,6,7,8,9,10,11,12,13,14,15,16,17,18,19,20})</f>
        <v>0</v>
      </c>
      <c r="P26" s="151">
        <f>SUM(COUNTIF(HAT52N,{"",2,3,4,5,6,7,8,9,10,11,12,13,14,15,16,17,18,19,20}&amp;$C26)*{1,2,3,4,5,6,7,8,9,10,11,12,13,14,15,16,17,18,19,20})</f>
        <v>2</v>
      </c>
      <c r="Q26" s="151">
        <f>SUM(COUNTIF(HAT10N,{"",2,3,4,5,6,7,8,9,10,11,12,13,14,15,16,17,18,19,20}&amp;$C26)*{1,2,3,4,5,6,7,8,9,10,11,12,13,14,15,16,17,18,19,20})</f>
        <v>2</v>
      </c>
      <c r="R26" s="151">
        <f>SUM(COUNTIF(HAT118N,{"",2,3,4,5,6,7,8,9,10,11,12,13,14,15,16,17,18,19,20}&amp;$C26)*{1,2,3,4,5,6,7,8,9,10,11,12,13,14,15,16,17,18,19,20})</f>
        <v>0</v>
      </c>
      <c r="S26" s="151">
        <f>SUM(COUNTIF(HAT301N,{"",2,3,4,5,6,7,8,9,10,11,12,13,14,15,16,17,18,19,20}&amp;$C26)*{1,2,3,4,5,6,7,8,9,10,11,12,13,14,15,16,17,18,19,20})</f>
        <v>0</v>
      </c>
      <c r="T26" s="151">
        <f>SUM(COUNTIF(HAT46N,{"",2,3,4,5,6,7,8,9,10,11,12,13,14,15,16,17,18,19,20}&amp;$C26)*{1,2,3,4,5,6,7,8,9,10,11,12,13,14,15,16,17,18,19,20})</f>
        <v>5</v>
      </c>
      <c r="U26" s="151">
        <f>SUM(COUNTIF(HAT378N,{"",2,3,4,5,6,7,8,9,10,11,12,13,14,15,16,17,18,19,20}&amp;$C26)*{1,2,3,4,5,6,7,8,9,10,11,12,13,14,15,16,17,18,19,20})</f>
        <v>4</v>
      </c>
      <c r="V26" s="145">
        <f t="shared" si="0"/>
        <v>40</v>
      </c>
      <c r="W26" s="149"/>
    </row>
    <row r="27" spans="1:23" ht="15.6" hidden="1">
      <c r="A27" s="141" t="str">
        <f>IF(V27=0,"ẩn",MAX($A$4:$A26)+1)</f>
        <v>ẩn</v>
      </c>
      <c r="B27" s="142" t="s">
        <v>187</v>
      </c>
      <c r="C27" s="143" t="s">
        <v>182</v>
      </c>
      <c r="D27" s="143" t="s">
        <v>13</v>
      </c>
      <c r="E27" s="151">
        <f t="array" ref="E27">SUM(COUNTIF(HAT51N,{"",2,3,4,5,6,7,8,9,10,11,12,13,14,15,16,17,18,19,20}&amp;$C27)*{1,2,3,4,5,6,7,8,9,10,11,12,13,14,15,16,17,18,19,20})</f>
        <v>0</v>
      </c>
      <c r="F27" s="151">
        <f t="array" ref="F27">SUM(COUNTIF(HAT63N,{"",2,3,4,5,6,7,8,9,10,11,12,13,14,15,16,17,18,19,20}&amp;$C27)*{1,2,3,4,5,6,7,8,9,10,11,12,13,14,15,16,17,18,19,20})</f>
        <v>0</v>
      </c>
      <c r="G27" s="151">
        <f t="array" ref="G27">SUM(COUNTIF(HAT218N,{"",2,3,4,5,6,7,8,9,10,11,12,13,14,15,16,17,18,19,20}&amp;$C27)*{1,2,3,4,5,6,7,8,9,10,11,12,13,14,15,16,17,18,19,20})</f>
        <v>0</v>
      </c>
      <c r="H27" s="151">
        <f t="array" ref="H27">SUM(COUNTIF(HAT22N,{"",2,3,4,5,6,7,8,9,10,11,12,13,14,15,16,17,18,19,20}&amp;$C27)*{1,2,3,4,5,6,7,8,9,10,11,12,13,14,15,16,17,18,19,20})</f>
        <v>0</v>
      </c>
      <c r="I27" s="151">
        <f t="array" ref="I27">SUM(COUNTIF(HAT23N,{"",2,3,4,5,6,7,8,9,10,11,12,13,14,15,16,17,18,19,20}&amp;$C27)*{1,2,3,4,5,6,7,8,9,10,11,12,13,14,15,16,17,18,19,20})</f>
        <v>0</v>
      </c>
      <c r="J27" s="151">
        <f>SUM(COUNTIF(HAT242N,{"",2,3,4,5,6,7,8,9,10,11,12,13,14,15,16,17,18,19,20}&amp;$C27)*{1,2,3,4,5,6,7,8,9,10,11,12,13,14,15,16,17,18,19,20})</f>
        <v>0</v>
      </c>
      <c r="K27" s="151">
        <f>SUM(COUNTIF(HAT32N,{"",2,3,4,5,6,7,8,9,10,11,12,13,14,15,16,17,18,19,20}&amp;$C27)*{1,2,3,4,5,6,7,8,9,10,11,12,13,14,15,16,17,18,19,20})</f>
        <v>0</v>
      </c>
      <c r="L27" s="151">
        <f>SUM(COUNTIF(HAT160N,{"",2,3,4,5,6,7,8,9,10,11,12,13,14,15,16,17,18,19,20}&amp;$C27)*{1,2,3,4,5,6,7,8,9,10,11,12,13,14,15,16,17,18,19,20})</f>
        <v>0</v>
      </c>
      <c r="M27" s="151">
        <f>SUM(COUNTIF(HAT164N,{"",2,3,4,5,6,7,8,9,10,11,12,13,14,15,16,17,18,19,20}&amp;$C27)*{1,2,3,4,5,6,7,8,9,10,11,12,13,14,15,16,17,18,19,20})</f>
        <v>0</v>
      </c>
      <c r="N27" s="151">
        <f>SUM(COUNTIF(HAT95N,{"",2,3,4,5,6,7,8,9,10,11,12,13,14,15,16,17,18,19,20}&amp;$C27)*{1,2,3,4,5,6,7,8,9,10,11,12,13,14,15,16,17,18,19,20})</f>
        <v>0</v>
      </c>
      <c r="O27" s="151">
        <f>SUM(COUNTIF(HAT8N,{"",2,3,4,5,6,7,8,9,10,11,12,13,14,15,16,17,18,19,20}&amp;$C27)*{1,2,3,4,5,6,7,8,9,10,11,12,13,14,15,16,17,18,19,20})</f>
        <v>0</v>
      </c>
      <c r="P27" s="151">
        <f>SUM(COUNTIF(HAT52N,{"",2,3,4,5,6,7,8,9,10,11,12,13,14,15,16,17,18,19,20}&amp;$C27)*{1,2,3,4,5,6,7,8,9,10,11,12,13,14,15,16,17,18,19,20})</f>
        <v>0</v>
      </c>
      <c r="Q27" s="151">
        <f>SUM(COUNTIF(HAT10N,{"",2,3,4,5,6,7,8,9,10,11,12,13,14,15,16,17,18,19,20}&amp;$C27)*{1,2,3,4,5,6,7,8,9,10,11,12,13,14,15,16,17,18,19,20})</f>
        <v>0</v>
      </c>
      <c r="R27" s="151">
        <f>SUM(COUNTIF(HAT118N,{"",2,3,4,5,6,7,8,9,10,11,12,13,14,15,16,17,18,19,20}&amp;$C27)*{1,2,3,4,5,6,7,8,9,10,11,12,13,14,15,16,17,18,19,20})</f>
        <v>0</v>
      </c>
      <c r="S27" s="151">
        <f>SUM(COUNTIF(HAT301N,{"",2,3,4,5,6,7,8,9,10,11,12,13,14,15,16,17,18,19,20}&amp;$C27)*{1,2,3,4,5,6,7,8,9,10,11,12,13,14,15,16,17,18,19,20})</f>
        <v>0</v>
      </c>
      <c r="T27" s="151">
        <f>SUM(COUNTIF(HAT46N,{"",2,3,4,5,6,7,8,9,10,11,12,13,14,15,16,17,18,19,20}&amp;$C27)*{1,2,3,4,5,6,7,8,9,10,11,12,13,14,15,16,17,18,19,20})</f>
        <v>0</v>
      </c>
      <c r="U27" s="151">
        <f>SUM(COUNTIF(HAT378N,{"",2,3,4,5,6,7,8,9,10,11,12,13,14,15,16,17,18,19,20}&amp;$C27)*{1,2,3,4,5,6,7,8,9,10,11,12,13,14,15,16,17,18,19,20})</f>
        <v>0</v>
      </c>
      <c r="V27" s="145">
        <f t="shared" si="0"/>
        <v>0</v>
      </c>
      <c r="W27" s="149"/>
    </row>
    <row r="28" spans="1:23" ht="15.6" hidden="1">
      <c r="A28" s="141" t="str">
        <f>IF(V28=0,"ẩn",MAX($A$4:$A27)+1)</f>
        <v>ẩn</v>
      </c>
      <c r="B28" s="142" t="s">
        <v>164</v>
      </c>
      <c r="C28" s="143" t="s">
        <v>118</v>
      </c>
      <c r="D28" s="143" t="s">
        <v>13</v>
      </c>
      <c r="E28" s="151">
        <f t="array" ref="E28">SUM(COUNTIF(HAT51N,{"",2,3,4,5,6,7,8,9,10,11,12,13,14,15,16,17,18,19,20}&amp;$C28)*{1,2,3,4,5,6,7,8,9,10,11,12,13,14,15,16,17,18,19,20})</f>
        <v>0</v>
      </c>
      <c r="F28" s="151">
        <f t="array" ref="F28">SUM(COUNTIF(HAT63N,{"",2,3,4,5,6,7,8,9,10,11,12,13,14,15,16,17,18,19,20}&amp;$C28)*{1,2,3,4,5,6,7,8,9,10,11,12,13,14,15,16,17,18,19,20})</f>
        <v>0</v>
      </c>
      <c r="G28" s="151">
        <f t="array" ref="G28">SUM(COUNTIF(HAT218N,{"",2,3,4,5,6,7,8,9,10,11,12,13,14,15,16,17,18,19,20}&amp;$C28)*{1,2,3,4,5,6,7,8,9,10,11,12,13,14,15,16,17,18,19,20})</f>
        <v>0</v>
      </c>
      <c r="H28" s="151">
        <f t="array" ref="H28">SUM(COUNTIF(HAT22N,{"",2,3,4,5,6,7,8,9,10,11,12,13,14,15,16,17,18,19,20}&amp;$C28)*{1,2,3,4,5,6,7,8,9,10,11,12,13,14,15,16,17,18,19,20})</f>
        <v>0</v>
      </c>
      <c r="I28" s="151">
        <f t="array" ref="I28">SUM(COUNTIF(HAT23N,{"",2,3,4,5,6,7,8,9,10,11,12,13,14,15,16,17,18,19,20}&amp;$C28)*{1,2,3,4,5,6,7,8,9,10,11,12,13,14,15,16,17,18,19,20})</f>
        <v>0</v>
      </c>
      <c r="J28" s="151">
        <f>SUM(COUNTIF(HAT242N,{"",2,3,4,5,6,7,8,9,10,11,12,13,14,15,16,17,18,19,20}&amp;$C28)*{1,2,3,4,5,6,7,8,9,10,11,12,13,14,15,16,17,18,19,20})</f>
        <v>0</v>
      </c>
      <c r="K28" s="151">
        <f>SUM(COUNTIF(HAT32N,{"",2,3,4,5,6,7,8,9,10,11,12,13,14,15,16,17,18,19,20}&amp;$C28)*{1,2,3,4,5,6,7,8,9,10,11,12,13,14,15,16,17,18,19,20})</f>
        <v>0</v>
      </c>
      <c r="L28" s="151">
        <f>SUM(COUNTIF(HAT160N,{"",2,3,4,5,6,7,8,9,10,11,12,13,14,15,16,17,18,19,20}&amp;$C28)*{1,2,3,4,5,6,7,8,9,10,11,12,13,14,15,16,17,18,19,20})</f>
        <v>0</v>
      </c>
      <c r="M28" s="151">
        <f>SUM(COUNTIF(HAT164N,{"",2,3,4,5,6,7,8,9,10,11,12,13,14,15,16,17,18,19,20}&amp;$C28)*{1,2,3,4,5,6,7,8,9,10,11,12,13,14,15,16,17,18,19,20})</f>
        <v>0</v>
      </c>
      <c r="N28" s="151">
        <f>SUM(COUNTIF(HAT95N,{"",2,3,4,5,6,7,8,9,10,11,12,13,14,15,16,17,18,19,20}&amp;$C28)*{1,2,3,4,5,6,7,8,9,10,11,12,13,14,15,16,17,18,19,20})</f>
        <v>0</v>
      </c>
      <c r="O28" s="151">
        <f>SUM(COUNTIF(HAT8N,{"",2,3,4,5,6,7,8,9,10,11,12,13,14,15,16,17,18,19,20}&amp;$C28)*{1,2,3,4,5,6,7,8,9,10,11,12,13,14,15,16,17,18,19,20})</f>
        <v>0</v>
      </c>
      <c r="P28" s="151">
        <f>SUM(COUNTIF(HAT52N,{"",2,3,4,5,6,7,8,9,10,11,12,13,14,15,16,17,18,19,20}&amp;$C28)*{1,2,3,4,5,6,7,8,9,10,11,12,13,14,15,16,17,18,19,20})</f>
        <v>0</v>
      </c>
      <c r="Q28" s="151">
        <f>SUM(COUNTIF(HAT10N,{"",2,3,4,5,6,7,8,9,10,11,12,13,14,15,16,17,18,19,20}&amp;$C28)*{1,2,3,4,5,6,7,8,9,10,11,12,13,14,15,16,17,18,19,20})</f>
        <v>0</v>
      </c>
      <c r="R28" s="151">
        <f>SUM(COUNTIF(HAT118N,{"",2,3,4,5,6,7,8,9,10,11,12,13,14,15,16,17,18,19,20}&amp;$C28)*{1,2,3,4,5,6,7,8,9,10,11,12,13,14,15,16,17,18,19,20})</f>
        <v>0</v>
      </c>
      <c r="S28" s="151">
        <f>SUM(COUNTIF(HAT301N,{"",2,3,4,5,6,7,8,9,10,11,12,13,14,15,16,17,18,19,20}&amp;$C28)*{1,2,3,4,5,6,7,8,9,10,11,12,13,14,15,16,17,18,19,20})</f>
        <v>0</v>
      </c>
      <c r="T28" s="151">
        <f>SUM(COUNTIF(HAT46N,{"",2,3,4,5,6,7,8,9,10,11,12,13,14,15,16,17,18,19,20}&amp;$C28)*{1,2,3,4,5,6,7,8,9,10,11,12,13,14,15,16,17,18,19,20})</f>
        <v>0</v>
      </c>
      <c r="U28" s="151">
        <f>SUM(COUNTIF(HAT378N,{"",2,3,4,5,6,7,8,9,10,11,12,13,14,15,16,17,18,19,20}&amp;$C28)*{1,2,3,4,5,6,7,8,9,10,11,12,13,14,15,16,17,18,19,20})</f>
        <v>0</v>
      </c>
      <c r="V28" s="145">
        <f t="shared" si="0"/>
        <v>0</v>
      </c>
      <c r="W28" s="149"/>
    </row>
    <row r="29" spans="1:23" ht="15.6" hidden="1">
      <c r="A29" s="141" t="str">
        <f>IF(V29=0,"ẩn",MAX($A$4:$A28)+1)</f>
        <v>ẩn</v>
      </c>
      <c r="B29" s="142" t="s">
        <v>188</v>
      </c>
      <c r="C29" s="143" t="s">
        <v>180</v>
      </c>
      <c r="D29" s="143" t="s">
        <v>13</v>
      </c>
      <c r="E29" s="151">
        <f t="array" ref="E29">SUM(COUNTIF(HAT51N,{"",2,3,4,5,6,7,8,9,10,11,12,13,14,15,16,17,18,19,20}&amp;$C29)*{1,2,3,4,5,6,7,8,9,10,11,12,13,14,15,16,17,18,19,20})</f>
        <v>0</v>
      </c>
      <c r="F29" s="151">
        <f t="array" ref="F29">SUM(COUNTIF(HAT63N,{"",2,3,4,5,6,7,8,9,10,11,12,13,14,15,16,17,18,19,20}&amp;$C29)*{1,2,3,4,5,6,7,8,9,10,11,12,13,14,15,16,17,18,19,20})</f>
        <v>0</v>
      </c>
      <c r="G29" s="151">
        <f t="array" ref="G29">SUM(COUNTIF(HAT218N,{"",2,3,4,5,6,7,8,9,10,11,12,13,14,15,16,17,18,19,20}&amp;$C29)*{1,2,3,4,5,6,7,8,9,10,11,12,13,14,15,16,17,18,19,20})</f>
        <v>0</v>
      </c>
      <c r="H29" s="151">
        <f t="array" ref="H29">SUM(COUNTIF(HAT22N,{"",2,3,4,5,6,7,8,9,10,11,12,13,14,15,16,17,18,19,20}&amp;$C29)*{1,2,3,4,5,6,7,8,9,10,11,12,13,14,15,16,17,18,19,20})</f>
        <v>0</v>
      </c>
      <c r="I29" s="151">
        <f t="array" ref="I29">SUM(COUNTIF(HAT23N,{"",2,3,4,5,6,7,8,9,10,11,12,13,14,15,16,17,18,19,20}&amp;$C29)*{1,2,3,4,5,6,7,8,9,10,11,12,13,14,15,16,17,18,19,20})</f>
        <v>0</v>
      </c>
      <c r="J29" s="151">
        <f>SUM(COUNTIF(HAT242N,{"",2,3,4,5,6,7,8,9,10,11,12,13,14,15,16,17,18,19,20}&amp;$C29)*{1,2,3,4,5,6,7,8,9,10,11,12,13,14,15,16,17,18,19,20})</f>
        <v>0</v>
      </c>
      <c r="K29" s="151">
        <f>SUM(COUNTIF(HAT32N,{"",2,3,4,5,6,7,8,9,10,11,12,13,14,15,16,17,18,19,20}&amp;$C29)*{1,2,3,4,5,6,7,8,9,10,11,12,13,14,15,16,17,18,19,20})</f>
        <v>0</v>
      </c>
      <c r="L29" s="151">
        <f>SUM(COUNTIF(HAT160N,{"",2,3,4,5,6,7,8,9,10,11,12,13,14,15,16,17,18,19,20}&amp;$C29)*{1,2,3,4,5,6,7,8,9,10,11,12,13,14,15,16,17,18,19,20})</f>
        <v>0</v>
      </c>
      <c r="M29" s="151">
        <f>SUM(COUNTIF(HAT164N,{"",2,3,4,5,6,7,8,9,10,11,12,13,14,15,16,17,18,19,20}&amp;$C29)*{1,2,3,4,5,6,7,8,9,10,11,12,13,14,15,16,17,18,19,20})</f>
        <v>0</v>
      </c>
      <c r="N29" s="151">
        <f>SUM(COUNTIF(HAT95N,{"",2,3,4,5,6,7,8,9,10,11,12,13,14,15,16,17,18,19,20}&amp;$C29)*{1,2,3,4,5,6,7,8,9,10,11,12,13,14,15,16,17,18,19,20})</f>
        <v>0</v>
      </c>
      <c r="O29" s="151">
        <f>SUM(COUNTIF(HAT8N,{"",2,3,4,5,6,7,8,9,10,11,12,13,14,15,16,17,18,19,20}&amp;$C29)*{1,2,3,4,5,6,7,8,9,10,11,12,13,14,15,16,17,18,19,20})</f>
        <v>0</v>
      </c>
      <c r="P29" s="151">
        <f>SUM(COUNTIF(HAT52N,{"",2,3,4,5,6,7,8,9,10,11,12,13,14,15,16,17,18,19,20}&amp;$C29)*{1,2,3,4,5,6,7,8,9,10,11,12,13,14,15,16,17,18,19,20})</f>
        <v>0</v>
      </c>
      <c r="Q29" s="151">
        <f>SUM(COUNTIF(HAT10N,{"",2,3,4,5,6,7,8,9,10,11,12,13,14,15,16,17,18,19,20}&amp;$C29)*{1,2,3,4,5,6,7,8,9,10,11,12,13,14,15,16,17,18,19,20})</f>
        <v>0</v>
      </c>
      <c r="R29" s="151">
        <f>SUM(COUNTIF(HAT118N,{"",2,3,4,5,6,7,8,9,10,11,12,13,14,15,16,17,18,19,20}&amp;$C29)*{1,2,3,4,5,6,7,8,9,10,11,12,13,14,15,16,17,18,19,20})</f>
        <v>0</v>
      </c>
      <c r="S29" s="151">
        <f>SUM(COUNTIF(HAT301N,{"",2,3,4,5,6,7,8,9,10,11,12,13,14,15,16,17,18,19,20}&amp;$C29)*{1,2,3,4,5,6,7,8,9,10,11,12,13,14,15,16,17,18,19,20})</f>
        <v>0</v>
      </c>
      <c r="T29" s="151">
        <f>SUM(COUNTIF(HAT46N,{"",2,3,4,5,6,7,8,9,10,11,12,13,14,15,16,17,18,19,20}&amp;$C29)*{1,2,3,4,5,6,7,8,9,10,11,12,13,14,15,16,17,18,19,20})</f>
        <v>0</v>
      </c>
      <c r="U29" s="151">
        <f>SUM(COUNTIF(HAT378N,{"",2,3,4,5,6,7,8,9,10,11,12,13,14,15,16,17,18,19,20}&amp;$C29)*{1,2,3,4,5,6,7,8,9,10,11,12,13,14,15,16,17,18,19,20})</f>
        <v>0</v>
      </c>
      <c r="V29" s="145">
        <f t="shared" si="0"/>
        <v>0</v>
      </c>
      <c r="W29" s="149"/>
    </row>
    <row r="30" spans="1:23" ht="15.6" hidden="1">
      <c r="A30" s="141" t="str">
        <f>IF(V30=0,"ẩn",MAX($A$4:$A29)+1)</f>
        <v>ẩn</v>
      </c>
      <c r="B30" s="142" t="s">
        <v>176</v>
      </c>
      <c r="C30" s="143" t="s">
        <v>174</v>
      </c>
      <c r="D30" s="143" t="s">
        <v>13</v>
      </c>
      <c r="E30" s="151">
        <f t="array" ref="E30">SUM(COUNTIF(HAT51N,{"",2,3,4,5,6,7,8,9,10,11,12,13,14,15,16,17,18,19,20}&amp;$C30)*{1,2,3,4,5,6,7,8,9,10,11,12,13,14,15,16,17,18,19,20})</f>
        <v>0</v>
      </c>
      <c r="F30" s="151">
        <f t="array" ref="F30">SUM(COUNTIF(HAT63N,{"",2,3,4,5,6,7,8,9,10,11,12,13,14,15,16,17,18,19,20}&amp;$C30)*{1,2,3,4,5,6,7,8,9,10,11,12,13,14,15,16,17,18,19,20})</f>
        <v>0</v>
      </c>
      <c r="G30" s="151">
        <f t="array" ref="G30">SUM(COUNTIF(HAT218N,{"",2,3,4,5,6,7,8,9,10,11,12,13,14,15,16,17,18,19,20}&amp;$C30)*{1,2,3,4,5,6,7,8,9,10,11,12,13,14,15,16,17,18,19,20})</f>
        <v>0</v>
      </c>
      <c r="H30" s="151">
        <f t="array" ref="H30">SUM(COUNTIF(HAT22N,{"",2,3,4,5,6,7,8,9,10,11,12,13,14,15,16,17,18,19,20}&amp;$C30)*{1,2,3,4,5,6,7,8,9,10,11,12,13,14,15,16,17,18,19,20})</f>
        <v>0</v>
      </c>
      <c r="I30" s="151">
        <f t="array" ref="I30">SUM(COUNTIF(HAT23N,{"",2,3,4,5,6,7,8,9,10,11,12,13,14,15,16,17,18,19,20}&amp;$C30)*{1,2,3,4,5,6,7,8,9,10,11,12,13,14,15,16,17,18,19,20})</f>
        <v>0</v>
      </c>
      <c r="J30" s="151">
        <f>SUM(COUNTIF(HAT242N,{"",2,3,4,5,6,7,8,9,10,11,12,13,14,15,16,17,18,19,20}&amp;$C30)*{1,2,3,4,5,6,7,8,9,10,11,12,13,14,15,16,17,18,19,20})</f>
        <v>0</v>
      </c>
      <c r="K30" s="151">
        <f>SUM(COUNTIF(HAT32N,{"",2,3,4,5,6,7,8,9,10,11,12,13,14,15,16,17,18,19,20}&amp;$C30)*{1,2,3,4,5,6,7,8,9,10,11,12,13,14,15,16,17,18,19,20})</f>
        <v>0</v>
      </c>
      <c r="L30" s="151">
        <f>SUM(COUNTIF(HAT160N,{"",2,3,4,5,6,7,8,9,10,11,12,13,14,15,16,17,18,19,20}&amp;$C30)*{1,2,3,4,5,6,7,8,9,10,11,12,13,14,15,16,17,18,19,20})</f>
        <v>0</v>
      </c>
      <c r="M30" s="151">
        <f>SUM(COUNTIF(HAT164N,{"",2,3,4,5,6,7,8,9,10,11,12,13,14,15,16,17,18,19,20}&amp;$C30)*{1,2,3,4,5,6,7,8,9,10,11,12,13,14,15,16,17,18,19,20})</f>
        <v>0</v>
      </c>
      <c r="N30" s="151">
        <f>SUM(COUNTIF(HAT95N,{"",2,3,4,5,6,7,8,9,10,11,12,13,14,15,16,17,18,19,20}&amp;$C30)*{1,2,3,4,5,6,7,8,9,10,11,12,13,14,15,16,17,18,19,20})</f>
        <v>0</v>
      </c>
      <c r="O30" s="151">
        <f>SUM(COUNTIF(HAT8N,{"",2,3,4,5,6,7,8,9,10,11,12,13,14,15,16,17,18,19,20}&amp;$C30)*{1,2,3,4,5,6,7,8,9,10,11,12,13,14,15,16,17,18,19,20})</f>
        <v>0</v>
      </c>
      <c r="P30" s="151">
        <f>SUM(COUNTIF(HAT52N,{"",2,3,4,5,6,7,8,9,10,11,12,13,14,15,16,17,18,19,20}&amp;$C30)*{1,2,3,4,5,6,7,8,9,10,11,12,13,14,15,16,17,18,19,20})</f>
        <v>0</v>
      </c>
      <c r="Q30" s="151">
        <f>SUM(COUNTIF(HAT10N,{"",2,3,4,5,6,7,8,9,10,11,12,13,14,15,16,17,18,19,20}&amp;$C30)*{1,2,3,4,5,6,7,8,9,10,11,12,13,14,15,16,17,18,19,20})</f>
        <v>0</v>
      </c>
      <c r="R30" s="151">
        <f>SUM(COUNTIF(HAT118N,{"",2,3,4,5,6,7,8,9,10,11,12,13,14,15,16,17,18,19,20}&amp;$C30)*{1,2,3,4,5,6,7,8,9,10,11,12,13,14,15,16,17,18,19,20})</f>
        <v>0</v>
      </c>
      <c r="S30" s="151">
        <f>SUM(COUNTIF(HAT301N,{"",2,3,4,5,6,7,8,9,10,11,12,13,14,15,16,17,18,19,20}&amp;$C30)*{1,2,3,4,5,6,7,8,9,10,11,12,13,14,15,16,17,18,19,20})</f>
        <v>0</v>
      </c>
      <c r="T30" s="151">
        <f>SUM(COUNTIF(HAT46N,{"",2,3,4,5,6,7,8,9,10,11,12,13,14,15,16,17,18,19,20}&amp;$C30)*{1,2,3,4,5,6,7,8,9,10,11,12,13,14,15,16,17,18,19,20})</f>
        <v>0</v>
      </c>
      <c r="U30" s="151">
        <f>SUM(COUNTIF(HAT378N,{"",2,3,4,5,6,7,8,9,10,11,12,13,14,15,16,17,18,19,20}&amp;$C30)*{1,2,3,4,5,6,7,8,9,10,11,12,13,14,15,16,17,18,19,20})</f>
        <v>0</v>
      </c>
      <c r="V30" s="145">
        <f t="shared" si="0"/>
        <v>0</v>
      </c>
      <c r="W30" s="149"/>
    </row>
    <row r="31" spans="1:23" ht="15.6" hidden="1">
      <c r="A31" s="141" t="str">
        <f>IF(V31=0,"ẩn",MAX($A$4:$A30)+1)</f>
        <v>ẩn</v>
      </c>
      <c r="B31" s="142" t="s">
        <v>189</v>
      </c>
      <c r="C31" s="143" t="s">
        <v>183</v>
      </c>
      <c r="D31" s="143" t="s">
        <v>13</v>
      </c>
      <c r="E31" s="151">
        <f t="array" ref="E31">SUM(COUNTIF(HAT51N,{"",2,3,4,5,6,7,8,9,10,11,12,13,14,15,16,17,18,19,20}&amp;$C31)*{1,2,3,4,5,6,7,8,9,10,11,12,13,14,15,16,17,18,19,20})</f>
        <v>0</v>
      </c>
      <c r="F31" s="151">
        <f t="array" ref="F31">SUM(COUNTIF(HAT63N,{"",2,3,4,5,6,7,8,9,10,11,12,13,14,15,16,17,18,19,20}&amp;$C31)*{1,2,3,4,5,6,7,8,9,10,11,12,13,14,15,16,17,18,19,20})</f>
        <v>0</v>
      </c>
      <c r="G31" s="151">
        <f t="array" ref="G31">SUM(COUNTIF(HAT218N,{"",2,3,4,5,6,7,8,9,10,11,12,13,14,15,16,17,18,19,20}&amp;$C31)*{1,2,3,4,5,6,7,8,9,10,11,12,13,14,15,16,17,18,19,20})</f>
        <v>0</v>
      </c>
      <c r="H31" s="151">
        <f t="array" ref="H31">SUM(COUNTIF(HAT22N,{"",2,3,4,5,6,7,8,9,10,11,12,13,14,15,16,17,18,19,20}&amp;$C31)*{1,2,3,4,5,6,7,8,9,10,11,12,13,14,15,16,17,18,19,20})</f>
        <v>0</v>
      </c>
      <c r="I31" s="151">
        <f t="array" ref="I31">SUM(COUNTIF(HAT23N,{"",2,3,4,5,6,7,8,9,10,11,12,13,14,15,16,17,18,19,20}&amp;$C31)*{1,2,3,4,5,6,7,8,9,10,11,12,13,14,15,16,17,18,19,20})</f>
        <v>0</v>
      </c>
      <c r="J31" s="151">
        <f>SUM(COUNTIF(HAT242N,{"",2,3,4,5,6,7,8,9,10,11,12,13,14,15,16,17,18,19,20}&amp;$C31)*{1,2,3,4,5,6,7,8,9,10,11,12,13,14,15,16,17,18,19,20})</f>
        <v>0</v>
      </c>
      <c r="K31" s="151">
        <f>SUM(COUNTIF(HAT32N,{"",2,3,4,5,6,7,8,9,10,11,12,13,14,15,16,17,18,19,20}&amp;$C31)*{1,2,3,4,5,6,7,8,9,10,11,12,13,14,15,16,17,18,19,20})</f>
        <v>0</v>
      </c>
      <c r="L31" s="151">
        <f>SUM(COUNTIF(HAT160N,{"",2,3,4,5,6,7,8,9,10,11,12,13,14,15,16,17,18,19,20}&amp;$C31)*{1,2,3,4,5,6,7,8,9,10,11,12,13,14,15,16,17,18,19,20})</f>
        <v>0</v>
      </c>
      <c r="M31" s="151">
        <f>SUM(COUNTIF(HAT164N,{"",2,3,4,5,6,7,8,9,10,11,12,13,14,15,16,17,18,19,20}&amp;$C31)*{1,2,3,4,5,6,7,8,9,10,11,12,13,14,15,16,17,18,19,20})</f>
        <v>0</v>
      </c>
      <c r="N31" s="151">
        <f>SUM(COUNTIF(HAT95N,{"",2,3,4,5,6,7,8,9,10,11,12,13,14,15,16,17,18,19,20}&amp;$C31)*{1,2,3,4,5,6,7,8,9,10,11,12,13,14,15,16,17,18,19,20})</f>
        <v>0</v>
      </c>
      <c r="O31" s="151">
        <f>SUM(COUNTIF(HAT8N,{"",2,3,4,5,6,7,8,9,10,11,12,13,14,15,16,17,18,19,20}&amp;$C31)*{1,2,3,4,5,6,7,8,9,10,11,12,13,14,15,16,17,18,19,20})</f>
        <v>0</v>
      </c>
      <c r="P31" s="151">
        <f>SUM(COUNTIF(HAT52N,{"",2,3,4,5,6,7,8,9,10,11,12,13,14,15,16,17,18,19,20}&amp;$C31)*{1,2,3,4,5,6,7,8,9,10,11,12,13,14,15,16,17,18,19,20})</f>
        <v>0</v>
      </c>
      <c r="Q31" s="151">
        <f>SUM(COUNTIF(HAT10N,{"",2,3,4,5,6,7,8,9,10,11,12,13,14,15,16,17,18,19,20}&amp;$C31)*{1,2,3,4,5,6,7,8,9,10,11,12,13,14,15,16,17,18,19,20})</f>
        <v>0</v>
      </c>
      <c r="R31" s="151">
        <f>SUM(COUNTIF(HAT118N,{"",2,3,4,5,6,7,8,9,10,11,12,13,14,15,16,17,18,19,20}&amp;$C31)*{1,2,3,4,5,6,7,8,9,10,11,12,13,14,15,16,17,18,19,20})</f>
        <v>0</v>
      </c>
      <c r="S31" s="151">
        <f>SUM(COUNTIF(HAT301N,{"",2,3,4,5,6,7,8,9,10,11,12,13,14,15,16,17,18,19,20}&amp;$C31)*{1,2,3,4,5,6,7,8,9,10,11,12,13,14,15,16,17,18,19,20})</f>
        <v>0</v>
      </c>
      <c r="T31" s="151">
        <f>SUM(COUNTIF(HAT46N,{"",2,3,4,5,6,7,8,9,10,11,12,13,14,15,16,17,18,19,20}&amp;$C31)*{1,2,3,4,5,6,7,8,9,10,11,12,13,14,15,16,17,18,19,20})</f>
        <v>0</v>
      </c>
      <c r="U31" s="151">
        <f>SUM(COUNTIF(HAT378N,{"",2,3,4,5,6,7,8,9,10,11,12,13,14,15,16,17,18,19,20}&amp;$C31)*{1,2,3,4,5,6,7,8,9,10,11,12,13,14,15,16,17,18,19,20})</f>
        <v>0</v>
      </c>
      <c r="V31" s="145">
        <f t="shared" si="0"/>
        <v>0</v>
      </c>
      <c r="W31" s="149"/>
    </row>
    <row r="32" spans="1:23" ht="15.6" hidden="1">
      <c r="A32" s="141" t="str">
        <f>IF(V32=0,"ẩn",MAX($A$4:$A31)+1)</f>
        <v>ẩn</v>
      </c>
      <c r="B32" s="142" t="str">
        <f>"Móng néo: "&amp;C32</f>
        <v>Móng néo: MN12-4</v>
      </c>
      <c r="C32" s="143" t="s">
        <v>14</v>
      </c>
      <c r="D32" s="143" t="s">
        <v>13</v>
      </c>
      <c r="E32" s="151">
        <f t="array" ref="E32">SUM(COUNTIF(HAT51N,{"",2,3,4,5,6,7,8,9,10,11,12,13,14,15,16,17,18,19,20}&amp;$C32)*{1,2,3,4,5,6,7,8,9,10,11,12,13,14,15,16,17,18,19,20})</f>
        <v>0</v>
      </c>
      <c r="F32" s="151">
        <f t="array" ref="F32">SUM(COUNTIF(HAT63N,{"",2,3,4,5,6,7,8,9,10,11,12,13,14,15,16,17,18,19,20}&amp;$C32)*{1,2,3,4,5,6,7,8,9,10,11,12,13,14,15,16,17,18,19,20})</f>
        <v>0</v>
      </c>
      <c r="G32" s="151">
        <f t="array" ref="G32">SUM(COUNTIF(HAT218N,{"",2,3,4,5,6,7,8,9,10,11,12,13,14,15,16,17,18,19,20}&amp;$C32)*{1,2,3,4,5,6,7,8,9,10,11,12,13,14,15,16,17,18,19,20})</f>
        <v>0</v>
      </c>
      <c r="H32" s="151">
        <f t="array" ref="H32">SUM(COUNTIF(HAT22N,{"",2,3,4,5,6,7,8,9,10,11,12,13,14,15,16,17,18,19,20}&amp;$C32)*{1,2,3,4,5,6,7,8,9,10,11,12,13,14,15,16,17,18,19,20})</f>
        <v>0</v>
      </c>
      <c r="I32" s="151">
        <f t="array" ref="I32">SUM(COUNTIF(HAT23N,{"",2,3,4,5,6,7,8,9,10,11,12,13,14,15,16,17,18,19,20}&amp;$C32)*{1,2,3,4,5,6,7,8,9,10,11,12,13,14,15,16,17,18,19,20})</f>
        <v>0</v>
      </c>
      <c r="J32" s="151">
        <f>SUM(COUNTIF(HAT242N,{"",2,3,4,5,6,7,8,9,10,11,12,13,14,15,16,17,18,19,20}&amp;$C32)*{1,2,3,4,5,6,7,8,9,10,11,12,13,14,15,16,17,18,19,20})</f>
        <v>0</v>
      </c>
      <c r="K32" s="151">
        <f>SUM(COUNTIF(HAT32N,{"",2,3,4,5,6,7,8,9,10,11,12,13,14,15,16,17,18,19,20}&amp;$C32)*{1,2,3,4,5,6,7,8,9,10,11,12,13,14,15,16,17,18,19,20})</f>
        <v>0</v>
      </c>
      <c r="L32" s="151">
        <f>SUM(COUNTIF(HAT160N,{"",2,3,4,5,6,7,8,9,10,11,12,13,14,15,16,17,18,19,20}&amp;$C32)*{1,2,3,4,5,6,7,8,9,10,11,12,13,14,15,16,17,18,19,20})</f>
        <v>0</v>
      </c>
      <c r="M32" s="151">
        <f>SUM(COUNTIF(HAT164N,{"",2,3,4,5,6,7,8,9,10,11,12,13,14,15,16,17,18,19,20}&amp;$C32)*{1,2,3,4,5,6,7,8,9,10,11,12,13,14,15,16,17,18,19,20})</f>
        <v>0</v>
      </c>
      <c r="N32" s="151">
        <f>SUM(COUNTIF(HAT95N,{"",2,3,4,5,6,7,8,9,10,11,12,13,14,15,16,17,18,19,20}&amp;$C32)*{1,2,3,4,5,6,7,8,9,10,11,12,13,14,15,16,17,18,19,20})</f>
        <v>0</v>
      </c>
      <c r="O32" s="151">
        <f>SUM(COUNTIF(HAT8N,{"",2,3,4,5,6,7,8,9,10,11,12,13,14,15,16,17,18,19,20}&amp;$C32)*{1,2,3,4,5,6,7,8,9,10,11,12,13,14,15,16,17,18,19,20})</f>
        <v>0</v>
      </c>
      <c r="P32" s="151">
        <f>SUM(COUNTIF(HAT52N,{"",2,3,4,5,6,7,8,9,10,11,12,13,14,15,16,17,18,19,20}&amp;$C32)*{1,2,3,4,5,6,7,8,9,10,11,12,13,14,15,16,17,18,19,20})</f>
        <v>0</v>
      </c>
      <c r="Q32" s="151">
        <f>SUM(COUNTIF(HAT10N,{"",2,3,4,5,6,7,8,9,10,11,12,13,14,15,16,17,18,19,20}&amp;$C32)*{1,2,3,4,5,6,7,8,9,10,11,12,13,14,15,16,17,18,19,20})</f>
        <v>0</v>
      </c>
      <c r="R32" s="151">
        <f>SUM(COUNTIF(HAT118N,{"",2,3,4,5,6,7,8,9,10,11,12,13,14,15,16,17,18,19,20}&amp;$C32)*{1,2,3,4,5,6,7,8,9,10,11,12,13,14,15,16,17,18,19,20})</f>
        <v>0</v>
      </c>
      <c r="S32" s="151">
        <f>SUM(COUNTIF(HAT301N,{"",2,3,4,5,6,7,8,9,10,11,12,13,14,15,16,17,18,19,20}&amp;$C32)*{1,2,3,4,5,6,7,8,9,10,11,12,13,14,15,16,17,18,19,20})</f>
        <v>0</v>
      </c>
      <c r="T32" s="151">
        <f>SUM(COUNTIF(HAT46N,{"",2,3,4,5,6,7,8,9,10,11,12,13,14,15,16,17,18,19,20}&amp;$C32)*{1,2,3,4,5,6,7,8,9,10,11,12,13,14,15,16,17,18,19,20})</f>
        <v>0</v>
      </c>
      <c r="U32" s="151">
        <f>SUM(COUNTIF(HAT378N,{"",2,3,4,5,6,7,8,9,10,11,12,13,14,15,16,17,18,19,20}&amp;$C32)*{1,2,3,4,5,6,7,8,9,10,11,12,13,14,15,16,17,18,19,20})</f>
        <v>0</v>
      </c>
      <c r="V32" s="145">
        <f t="shared" si="0"/>
        <v>0</v>
      </c>
      <c r="W32" s="149"/>
    </row>
    <row r="33" spans="1:24" ht="15.6" hidden="1">
      <c r="A33" s="141" t="str">
        <f>IF(V33=0,"ẩn",MAX($A$4:$A32)+1)</f>
        <v>ẩn</v>
      </c>
      <c r="B33" s="142" t="str">
        <f>"Móng néo: "&amp;C33</f>
        <v>Móng néo: MN9-3</v>
      </c>
      <c r="C33" s="143" t="s">
        <v>50</v>
      </c>
      <c r="D33" s="143" t="s">
        <v>13</v>
      </c>
      <c r="E33" s="151">
        <f t="array" ref="E33">SUM(COUNTIF(HAT51N,{"",2,3,4,5,6,7,8,9,10,11,12,13,14,15,16,17,18,19,20}&amp;$C33)*{1,2,3,4,5,6,7,8,9,10,11,12,13,14,15,16,17,18,19,20})</f>
        <v>0</v>
      </c>
      <c r="F33" s="151">
        <f t="array" ref="F33">SUM(COUNTIF(HAT63N,{"",2,3,4,5,6,7,8,9,10,11,12,13,14,15,16,17,18,19,20}&amp;$C33)*{1,2,3,4,5,6,7,8,9,10,11,12,13,14,15,16,17,18,19,20})</f>
        <v>0</v>
      </c>
      <c r="G33" s="151">
        <f t="array" ref="G33">SUM(COUNTIF(HAT218N,{"",2,3,4,5,6,7,8,9,10,11,12,13,14,15,16,17,18,19,20}&amp;$C33)*{1,2,3,4,5,6,7,8,9,10,11,12,13,14,15,16,17,18,19,20})</f>
        <v>0</v>
      </c>
      <c r="H33" s="151">
        <f t="array" ref="H33">SUM(COUNTIF(HAT22N,{"",2,3,4,5,6,7,8,9,10,11,12,13,14,15,16,17,18,19,20}&amp;$C33)*{1,2,3,4,5,6,7,8,9,10,11,12,13,14,15,16,17,18,19,20})</f>
        <v>0</v>
      </c>
      <c r="I33" s="151">
        <f t="array" ref="I33">SUM(COUNTIF(HAT23N,{"",2,3,4,5,6,7,8,9,10,11,12,13,14,15,16,17,18,19,20}&amp;$C33)*{1,2,3,4,5,6,7,8,9,10,11,12,13,14,15,16,17,18,19,20})</f>
        <v>0</v>
      </c>
      <c r="J33" s="151">
        <f>SUM(COUNTIF(HAT242N,{"",2,3,4,5,6,7,8,9,10,11,12,13,14,15,16,17,18,19,20}&amp;$C33)*{1,2,3,4,5,6,7,8,9,10,11,12,13,14,15,16,17,18,19,20})</f>
        <v>0</v>
      </c>
      <c r="K33" s="151">
        <f>SUM(COUNTIF(HAT32N,{"",2,3,4,5,6,7,8,9,10,11,12,13,14,15,16,17,18,19,20}&amp;$C33)*{1,2,3,4,5,6,7,8,9,10,11,12,13,14,15,16,17,18,19,20})</f>
        <v>0</v>
      </c>
      <c r="L33" s="151">
        <f>SUM(COUNTIF(HAT160N,{"",2,3,4,5,6,7,8,9,10,11,12,13,14,15,16,17,18,19,20}&amp;$C33)*{1,2,3,4,5,6,7,8,9,10,11,12,13,14,15,16,17,18,19,20})</f>
        <v>0</v>
      </c>
      <c r="M33" s="151">
        <f>SUM(COUNTIF(HAT164N,{"",2,3,4,5,6,7,8,9,10,11,12,13,14,15,16,17,18,19,20}&amp;$C33)*{1,2,3,4,5,6,7,8,9,10,11,12,13,14,15,16,17,18,19,20})</f>
        <v>0</v>
      </c>
      <c r="N33" s="151">
        <f>SUM(COUNTIF(HAT95N,{"",2,3,4,5,6,7,8,9,10,11,12,13,14,15,16,17,18,19,20}&amp;$C33)*{1,2,3,4,5,6,7,8,9,10,11,12,13,14,15,16,17,18,19,20})</f>
        <v>0</v>
      </c>
      <c r="O33" s="151">
        <f>SUM(COUNTIF(HAT8N,{"",2,3,4,5,6,7,8,9,10,11,12,13,14,15,16,17,18,19,20}&amp;$C33)*{1,2,3,4,5,6,7,8,9,10,11,12,13,14,15,16,17,18,19,20})</f>
        <v>0</v>
      </c>
      <c r="P33" s="151">
        <f>SUM(COUNTIF(HAT52N,{"",2,3,4,5,6,7,8,9,10,11,12,13,14,15,16,17,18,19,20}&amp;$C33)*{1,2,3,4,5,6,7,8,9,10,11,12,13,14,15,16,17,18,19,20})</f>
        <v>0</v>
      </c>
      <c r="Q33" s="151">
        <f>SUM(COUNTIF(HAT10N,{"",2,3,4,5,6,7,8,9,10,11,12,13,14,15,16,17,18,19,20}&amp;$C33)*{1,2,3,4,5,6,7,8,9,10,11,12,13,14,15,16,17,18,19,20})</f>
        <v>0</v>
      </c>
      <c r="R33" s="151">
        <f>SUM(COUNTIF(HAT118N,{"",2,3,4,5,6,7,8,9,10,11,12,13,14,15,16,17,18,19,20}&amp;$C33)*{1,2,3,4,5,6,7,8,9,10,11,12,13,14,15,16,17,18,19,20})</f>
        <v>0</v>
      </c>
      <c r="S33" s="151">
        <f>SUM(COUNTIF(HAT301N,{"",2,3,4,5,6,7,8,9,10,11,12,13,14,15,16,17,18,19,20}&amp;$C33)*{1,2,3,4,5,6,7,8,9,10,11,12,13,14,15,16,17,18,19,20})</f>
        <v>0</v>
      </c>
      <c r="T33" s="151">
        <f>SUM(COUNTIF(HAT46N,{"",2,3,4,5,6,7,8,9,10,11,12,13,14,15,16,17,18,19,20}&amp;$C33)*{1,2,3,4,5,6,7,8,9,10,11,12,13,14,15,16,17,18,19,20})</f>
        <v>0</v>
      </c>
      <c r="U33" s="151">
        <f>SUM(COUNTIF(HAT378N,{"",2,3,4,5,6,7,8,9,10,11,12,13,14,15,16,17,18,19,20}&amp;$C33)*{1,2,3,4,5,6,7,8,9,10,11,12,13,14,15,16,17,18,19,20})</f>
        <v>0</v>
      </c>
      <c r="V33" s="145">
        <f t="shared" si="0"/>
        <v>0</v>
      </c>
      <c r="W33" s="149"/>
    </row>
    <row r="34" spans="1:24" ht="15.6" hidden="1">
      <c r="A34" s="141" t="str">
        <f>IF(V34=0,"ẩn",MAX($A$4:$A33)+1)</f>
        <v>ẩn</v>
      </c>
      <c r="B34" s="142" t="str">
        <f>"Dây néo có sứ phân cách: "&amp;C34</f>
        <v>Dây néo có sứ phân cách: TKH35-8</v>
      </c>
      <c r="C34" s="143" t="s">
        <v>51</v>
      </c>
      <c r="D34" s="143" t="s">
        <v>12</v>
      </c>
      <c r="E34" s="151">
        <f t="array" ref="E34">SUM(COUNTIF(HAT51N,{"",2,3,4,5,6,7,8,9,10,11,12,13,14,15,16,17,18,19,20}&amp;$C34)*{1,2,3,4,5,6,7,8,9,10,11,12,13,14,15,16,17,18,19,20})</f>
        <v>0</v>
      </c>
      <c r="F34" s="151">
        <f t="array" ref="F34">SUM(COUNTIF(HAT63N,{"",2,3,4,5,6,7,8,9,10,11,12,13,14,15,16,17,18,19,20}&amp;$C34)*{1,2,3,4,5,6,7,8,9,10,11,12,13,14,15,16,17,18,19,20})</f>
        <v>0</v>
      </c>
      <c r="G34" s="151">
        <f t="array" ref="G34">SUM(COUNTIF(HAT218N,{"",2,3,4,5,6,7,8,9,10,11,12,13,14,15,16,17,18,19,20}&amp;$C34)*{1,2,3,4,5,6,7,8,9,10,11,12,13,14,15,16,17,18,19,20})</f>
        <v>0</v>
      </c>
      <c r="H34" s="151">
        <f t="array" ref="H34">SUM(COUNTIF(HAT22N,{"",2,3,4,5,6,7,8,9,10,11,12,13,14,15,16,17,18,19,20}&amp;$C34)*{1,2,3,4,5,6,7,8,9,10,11,12,13,14,15,16,17,18,19,20})</f>
        <v>0</v>
      </c>
      <c r="I34" s="151">
        <f t="array" ref="I34">SUM(COUNTIF(HAT23N,{"",2,3,4,5,6,7,8,9,10,11,12,13,14,15,16,17,18,19,20}&amp;$C34)*{1,2,3,4,5,6,7,8,9,10,11,12,13,14,15,16,17,18,19,20})</f>
        <v>0</v>
      </c>
      <c r="J34" s="151">
        <f>SUM(COUNTIF(HAT242N,{"",2,3,4,5,6,7,8,9,10,11,12,13,14,15,16,17,18,19,20}&amp;$C34)*{1,2,3,4,5,6,7,8,9,10,11,12,13,14,15,16,17,18,19,20})</f>
        <v>0</v>
      </c>
      <c r="K34" s="151">
        <f>SUM(COUNTIF(HAT32N,{"",2,3,4,5,6,7,8,9,10,11,12,13,14,15,16,17,18,19,20}&amp;$C34)*{1,2,3,4,5,6,7,8,9,10,11,12,13,14,15,16,17,18,19,20})</f>
        <v>0</v>
      </c>
      <c r="L34" s="151">
        <f>SUM(COUNTIF(HAT160N,{"",2,3,4,5,6,7,8,9,10,11,12,13,14,15,16,17,18,19,20}&amp;$C34)*{1,2,3,4,5,6,7,8,9,10,11,12,13,14,15,16,17,18,19,20})</f>
        <v>0</v>
      </c>
      <c r="M34" s="151">
        <f>SUM(COUNTIF(HAT164N,{"",2,3,4,5,6,7,8,9,10,11,12,13,14,15,16,17,18,19,20}&amp;$C34)*{1,2,3,4,5,6,7,8,9,10,11,12,13,14,15,16,17,18,19,20})</f>
        <v>0</v>
      </c>
      <c r="N34" s="151">
        <f>SUM(COUNTIF(HAT95N,{"",2,3,4,5,6,7,8,9,10,11,12,13,14,15,16,17,18,19,20}&amp;$C34)*{1,2,3,4,5,6,7,8,9,10,11,12,13,14,15,16,17,18,19,20})</f>
        <v>0</v>
      </c>
      <c r="O34" s="151">
        <f>SUM(COUNTIF(HAT8N,{"",2,3,4,5,6,7,8,9,10,11,12,13,14,15,16,17,18,19,20}&amp;$C34)*{1,2,3,4,5,6,7,8,9,10,11,12,13,14,15,16,17,18,19,20})</f>
        <v>0</v>
      </c>
      <c r="P34" s="151">
        <f>SUM(COUNTIF(HAT52N,{"",2,3,4,5,6,7,8,9,10,11,12,13,14,15,16,17,18,19,20}&amp;$C34)*{1,2,3,4,5,6,7,8,9,10,11,12,13,14,15,16,17,18,19,20})</f>
        <v>0</v>
      </c>
      <c r="Q34" s="151">
        <f>SUM(COUNTIF(HAT10N,{"",2,3,4,5,6,7,8,9,10,11,12,13,14,15,16,17,18,19,20}&amp;$C34)*{1,2,3,4,5,6,7,8,9,10,11,12,13,14,15,16,17,18,19,20})</f>
        <v>0</v>
      </c>
      <c r="R34" s="151">
        <f>SUM(COUNTIF(HAT118N,{"",2,3,4,5,6,7,8,9,10,11,12,13,14,15,16,17,18,19,20}&amp;$C34)*{1,2,3,4,5,6,7,8,9,10,11,12,13,14,15,16,17,18,19,20})</f>
        <v>0</v>
      </c>
      <c r="S34" s="151">
        <f>SUM(COUNTIF(HAT301N,{"",2,3,4,5,6,7,8,9,10,11,12,13,14,15,16,17,18,19,20}&amp;$C34)*{1,2,3,4,5,6,7,8,9,10,11,12,13,14,15,16,17,18,19,20})</f>
        <v>0</v>
      </c>
      <c r="T34" s="151">
        <f>SUM(COUNTIF(HAT46N,{"",2,3,4,5,6,7,8,9,10,11,12,13,14,15,16,17,18,19,20}&amp;$C34)*{1,2,3,4,5,6,7,8,9,10,11,12,13,14,15,16,17,18,19,20})</f>
        <v>0</v>
      </c>
      <c r="U34" s="151">
        <f>SUM(COUNTIF(HAT378N,{"",2,3,4,5,6,7,8,9,10,11,12,13,14,15,16,17,18,19,20}&amp;$C34)*{1,2,3,4,5,6,7,8,9,10,11,12,13,14,15,16,17,18,19,20})</f>
        <v>0</v>
      </c>
      <c r="V34" s="145">
        <f t="shared" si="0"/>
        <v>0</v>
      </c>
      <c r="W34" s="149"/>
    </row>
    <row r="35" spans="1:24" ht="15.6" hidden="1">
      <c r="A35" s="141" t="str">
        <f>IF(V35=0,"ẩn",MAX($A$4:$A34)+1)</f>
        <v>ẩn</v>
      </c>
      <c r="B35" s="142" t="str">
        <f>"Dây néo có sứ phân cách: "&amp;C35</f>
        <v>Dây néo có sứ phân cách: TKH35-10</v>
      </c>
      <c r="C35" s="143" t="s">
        <v>52</v>
      </c>
      <c r="D35" s="143" t="s">
        <v>12</v>
      </c>
      <c r="E35" s="151">
        <f t="array" ref="E35">SUM(COUNTIF(HAT51N,{"",2,3,4,5,6,7,8,9,10,11,12,13,14,15,16,17,18,19,20}&amp;$C35)*{1,2,3,4,5,6,7,8,9,10,11,12,13,14,15,16,17,18,19,20})</f>
        <v>0</v>
      </c>
      <c r="F35" s="151">
        <f t="array" ref="F35">SUM(COUNTIF(HAT63N,{"",2,3,4,5,6,7,8,9,10,11,12,13,14,15,16,17,18,19,20}&amp;$C35)*{1,2,3,4,5,6,7,8,9,10,11,12,13,14,15,16,17,18,19,20})</f>
        <v>0</v>
      </c>
      <c r="G35" s="151">
        <f t="array" ref="G35">SUM(COUNTIF(HAT218N,{"",2,3,4,5,6,7,8,9,10,11,12,13,14,15,16,17,18,19,20}&amp;$C35)*{1,2,3,4,5,6,7,8,9,10,11,12,13,14,15,16,17,18,19,20})</f>
        <v>0</v>
      </c>
      <c r="H35" s="151">
        <f t="array" ref="H35">SUM(COUNTIF(HAT22N,{"",2,3,4,5,6,7,8,9,10,11,12,13,14,15,16,17,18,19,20}&amp;$C35)*{1,2,3,4,5,6,7,8,9,10,11,12,13,14,15,16,17,18,19,20})</f>
        <v>0</v>
      </c>
      <c r="I35" s="151">
        <f t="array" ref="I35">SUM(COUNTIF(HAT23N,{"",2,3,4,5,6,7,8,9,10,11,12,13,14,15,16,17,18,19,20}&amp;$C35)*{1,2,3,4,5,6,7,8,9,10,11,12,13,14,15,16,17,18,19,20})</f>
        <v>0</v>
      </c>
      <c r="J35" s="151">
        <f>SUM(COUNTIF(HAT242N,{"",2,3,4,5,6,7,8,9,10,11,12,13,14,15,16,17,18,19,20}&amp;$C35)*{1,2,3,4,5,6,7,8,9,10,11,12,13,14,15,16,17,18,19,20})</f>
        <v>0</v>
      </c>
      <c r="K35" s="151">
        <f>SUM(COUNTIF(HAT32N,{"",2,3,4,5,6,7,8,9,10,11,12,13,14,15,16,17,18,19,20}&amp;$C35)*{1,2,3,4,5,6,7,8,9,10,11,12,13,14,15,16,17,18,19,20})</f>
        <v>0</v>
      </c>
      <c r="L35" s="151">
        <f>SUM(COUNTIF(HAT160N,{"",2,3,4,5,6,7,8,9,10,11,12,13,14,15,16,17,18,19,20}&amp;$C35)*{1,2,3,4,5,6,7,8,9,10,11,12,13,14,15,16,17,18,19,20})</f>
        <v>0</v>
      </c>
      <c r="M35" s="151">
        <f>SUM(COUNTIF(HAT164N,{"",2,3,4,5,6,7,8,9,10,11,12,13,14,15,16,17,18,19,20}&amp;$C35)*{1,2,3,4,5,6,7,8,9,10,11,12,13,14,15,16,17,18,19,20})</f>
        <v>0</v>
      </c>
      <c r="N35" s="151">
        <f>SUM(COUNTIF(HAT95N,{"",2,3,4,5,6,7,8,9,10,11,12,13,14,15,16,17,18,19,20}&amp;$C35)*{1,2,3,4,5,6,7,8,9,10,11,12,13,14,15,16,17,18,19,20})</f>
        <v>0</v>
      </c>
      <c r="O35" s="151">
        <f>SUM(COUNTIF(HAT8N,{"",2,3,4,5,6,7,8,9,10,11,12,13,14,15,16,17,18,19,20}&amp;$C35)*{1,2,3,4,5,6,7,8,9,10,11,12,13,14,15,16,17,18,19,20})</f>
        <v>0</v>
      </c>
      <c r="P35" s="151">
        <f>SUM(COUNTIF(HAT52N,{"",2,3,4,5,6,7,8,9,10,11,12,13,14,15,16,17,18,19,20}&amp;$C35)*{1,2,3,4,5,6,7,8,9,10,11,12,13,14,15,16,17,18,19,20})</f>
        <v>0</v>
      </c>
      <c r="Q35" s="151">
        <f>SUM(COUNTIF(HAT10N,{"",2,3,4,5,6,7,8,9,10,11,12,13,14,15,16,17,18,19,20}&amp;$C35)*{1,2,3,4,5,6,7,8,9,10,11,12,13,14,15,16,17,18,19,20})</f>
        <v>0</v>
      </c>
      <c r="R35" s="151">
        <f>SUM(COUNTIF(HAT118N,{"",2,3,4,5,6,7,8,9,10,11,12,13,14,15,16,17,18,19,20}&amp;$C35)*{1,2,3,4,5,6,7,8,9,10,11,12,13,14,15,16,17,18,19,20})</f>
        <v>0</v>
      </c>
      <c r="S35" s="151">
        <f>SUM(COUNTIF(HAT301N,{"",2,3,4,5,6,7,8,9,10,11,12,13,14,15,16,17,18,19,20}&amp;$C35)*{1,2,3,4,5,6,7,8,9,10,11,12,13,14,15,16,17,18,19,20})</f>
        <v>0</v>
      </c>
      <c r="T35" s="151">
        <f>SUM(COUNTIF(HAT46N,{"",2,3,4,5,6,7,8,9,10,11,12,13,14,15,16,17,18,19,20}&amp;$C35)*{1,2,3,4,5,6,7,8,9,10,11,12,13,14,15,16,17,18,19,20})</f>
        <v>0</v>
      </c>
      <c r="U35" s="151">
        <f>SUM(COUNTIF(HAT378N,{"",2,3,4,5,6,7,8,9,10,11,12,13,14,15,16,17,18,19,20}&amp;$C35)*{1,2,3,4,5,6,7,8,9,10,11,12,13,14,15,16,17,18,19,20})</f>
        <v>0</v>
      </c>
      <c r="V35" s="145">
        <f t="shared" si="0"/>
        <v>0</v>
      </c>
      <c r="W35" s="149"/>
    </row>
    <row r="36" spans="1:24" ht="15.6" hidden="1">
      <c r="A36" s="141" t="str">
        <f>IF(V36=0,"ẩn",MAX($A$4:$A35)+1)</f>
        <v>ẩn</v>
      </c>
      <c r="B36" s="142" t="str">
        <f>"Dây néo có sứ phân cách: "&amp;C36</f>
        <v>Dây néo có sứ phân cách: TKH50-8</v>
      </c>
      <c r="C36" s="143" t="s">
        <v>53</v>
      </c>
      <c r="D36" s="143" t="s">
        <v>12</v>
      </c>
      <c r="E36" s="151">
        <f t="array" ref="E36">SUM(COUNTIF(HAT51N,{"",2,3,4,5,6,7,8,9,10,11,12,13,14,15,16,17,18,19,20}&amp;$C36)*{1,2,3,4,5,6,7,8,9,10,11,12,13,14,15,16,17,18,19,20})</f>
        <v>0</v>
      </c>
      <c r="F36" s="151">
        <f t="array" ref="F36">SUM(COUNTIF(HAT63N,{"",2,3,4,5,6,7,8,9,10,11,12,13,14,15,16,17,18,19,20}&amp;$C36)*{1,2,3,4,5,6,7,8,9,10,11,12,13,14,15,16,17,18,19,20})</f>
        <v>0</v>
      </c>
      <c r="G36" s="151">
        <f t="array" ref="G36">SUM(COUNTIF(HAT218N,{"",2,3,4,5,6,7,8,9,10,11,12,13,14,15,16,17,18,19,20}&amp;$C36)*{1,2,3,4,5,6,7,8,9,10,11,12,13,14,15,16,17,18,19,20})</f>
        <v>0</v>
      </c>
      <c r="H36" s="151">
        <f t="array" ref="H36">SUM(COUNTIF(HAT22N,{"",2,3,4,5,6,7,8,9,10,11,12,13,14,15,16,17,18,19,20}&amp;$C36)*{1,2,3,4,5,6,7,8,9,10,11,12,13,14,15,16,17,18,19,20})</f>
        <v>0</v>
      </c>
      <c r="I36" s="151">
        <f t="array" ref="I36">SUM(COUNTIF(HAT23N,{"",2,3,4,5,6,7,8,9,10,11,12,13,14,15,16,17,18,19,20}&amp;$C36)*{1,2,3,4,5,6,7,8,9,10,11,12,13,14,15,16,17,18,19,20})</f>
        <v>0</v>
      </c>
      <c r="J36" s="151">
        <f>SUM(COUNTIF(HAT242N,{"",2,3,4,5,6,7,8,9,10,11,12,13,14,15,16,17,18,19,20}&amp;$C36)*{1,2,3,4,5,6,7,8,9,10,11,12,13,14,15,16,17,18,19,20})</f>
        <v>0</v>
      </c>
      <c r="K36" s="151">
        <f>SUM(COUNTIF(HAT32N,{"",2,3,4,5,6,7,8,9,10,11,12,13,14,15,16,17,18,19,20}&amp;$C36)*{1,2,3,4,5,6,7,8,9,10,11,12,13,14,15,16,17,18,19,20})</f>
        <v>0</v>
      </c>
      <c r="L36" s="151">
        <f>SUM(COUNTIF(HAT160N,{"",2,3,4,5,6,7,8,9,10,11,12,13,14,15,16,17,18,19,20}&amp;$C36)*{1,2,3,4,5,6,7,8,9,10,11,12,13,14,15,16,17,18,19,20})</f>
        <v>0</v>
      </c>
      <c r="M36" s="151">
        <f>SUM(COUNTIF(HAT164N,{"",2,3,4,5,6,7,8,9,10,11,12,13,14,15,16,17,18,19,20}&amp;$C36)*{1,2,3,4,5,6,7,8,9,10,11,12,13,14,15,16,17,18,19,20})</f>
        <v>0</v>
      </c>
      <c r="N36" s="151">
        <f>SUM(COUNTIF(HAT95N,{"",2,3,4,5,6,7,8,9,10,11,12,13,14,15,16,17,18,19,20}&amp;$C36)*{1,2,3,4,5,6,7,8,9,10,11,12,13,14,15,16,17,18,19,20})</f>
        <v>0</v>
      </c>
      <c r="O36" s="151">
        <f>SUM(COUNTIF(HAT8N,{"",2,3,4,5,6,7,8,9,10,11,12,13,14,15,16,17,18,19,20}&amp;$C36)*{1,2,3,4,5,6,7,8,9,10,11,12,13,14,15,16,17,18,19,20})</f>
        <v>0</v>
      </c>
      <c r="P36" s="151">
        <f>SUM(COUNTIF(HAT52N,{"",2,3,4,5,6,7,8,9,10,11,12,13,14,15,16,17,18,19,20}&amp;$C36)*{1,2,3,4,5,6,7,8,9,10,11,12,13,14,15,16,17,18,19,20})</f>
        <v>0</v>
      </c>
      <c r="Q36" s="151">
        <f>SUM(COUNTIF(HAT10N,{"",2,3,4,5,6,7,8,9,10,11,12,13,14,15,16,17,18,19,20}&amp;$C36)*{1,2,3,4,5,6,7,8,9,10,11,12,13,14,15,16,17,18,19,20})</f>
        <v>0</v>
      </c>
      <c r="R36" s="151">
        <f>SUM(COUNTIF(HAT118N,{"",2,3,4,5,6,7,8,9,10,11,12,13,14,15,16,17,18,19,20}&amp;$C36)*{1,2,3,4,5,6,7,8,9,10,11,12,13,14,15,16,17,18,19,20})</f>
        <v>0</v>
      </c>
      <c r="S36" s="151">
        <f>SUM(COUNTIF(HAT301N,{"",2,3,4,5,6,7,8,9,10,11,12,13,14,15,16,17,18,19,20}&amp;$C36)*{1,2,3,4,5,6,7,8,9,10,11,12,13,14,15,16,17,18,19,20})</f>
        <v>0</v>
      </c>
      <c r="T36" s="151">
        <f>SUM(COUNTIF(HAT46N,{"",2,3,4,5,6,7,8,9,10,11,12,13,14,15,16,17,18,19,20}&amp;$C36)*{1,2,3,4,5,6,7,8,9,10,11,12,13,14,15,16,17,18,19,20})</f>
        <v>0</v>
      </c>
      <c r="U36" s="151">
        <f>SUM(COUNTIF(HAT378N,{"",2,3,4,5,6,7,8,9,10,11,12,13,14,15,16,17,18,19,20}&amp;$C36)*{1,2,3,4,5,6,7,8,9,10,11,12,13,14,15,16,17,18,19,20})</f>
        <v>0</v>
      </c>
      <c r="V36" s="145">
        <f t="shared" si="0"/>
        <v>0</v>
      </c>
      <c r="W36" s="149"/>
    </row>
    <row r="37" spans="1:24" ht="15.6" hidden="1">
      <c r="A37" s="141" t="str">
        <f>IF(V37=0,"ẩn",MAX($A$4:$A36)+1)</f>
        <v>ẩn</v>
      </c>
      <c r="B37" s="142" t="str">
        <f>"Dây néo có sứ phân cách: "&amp;C37</f>
        <v>Dây néo có sứ phân cách: TKH50-10</v>
      </c>
      <c r="C37" s="143" t="s">
        <v>54</v>
      </c>
      <c r="D37" s="143" t="s">
        <v>12</v>
      </c>
      <c r="E37" s="151">
        <f t="array" ref="E37">SUM(COUNTIF(HAT51N,{"",2,3,4,5,6,7,8,9,10,11,12,13,14,15,16,17,18,19,20}&amp;$C37)*{1,2,3,4,5,6,7,8,9,10,11,12,13,14,15,16,17,18,19,20})</f>
        <v>0</v>
      </c>
      <c r="F37" s="151">
        <f t="array" ref="F37">SUM(COUNTIF(HAT63N,{"",2,3,4,5,6,7,8,9,10,11,12,13,14,15,16,17,18,19,20}&amp;$C37)*{1,2,3,4,5,6,7,8,9,10,11,12,13,14,15,16,17,18,19,20})</f>
        <v>0</v>
      </c>
      <c r="G37" s="151">
        <f t="array" ref="G37">SUM(COUNTIF(HAT218N,{"",2,3,4,5,6,7,8,9,10,11,12,13,14,15,16,17,18,19,20}&amp;$C37)*{1,2,3,4,5,6,7,8,9,10,11,12,13,14,15,16,17,18,19,20})</f>
        <v>0</v>
      </c>
      <c r="H37" s="151">
        <f t="array" ref="H37">SUM(COUNTIF(HAT22N,{"",2,3,4,5,6,7,8,9,10,11,12,13,14,15,16,17,18,19,20}&amp;$C37)*{1,2,3,4,5,6,7,8,9,10,11,12,13,14,15,16,17,18,19,20})</f>
        <v>0</v>
      </c>
      <c r="I37" s="151">
        <f t="array" ref="I37">SUM(COUNTIF(HAT23N,{"",2,3,4,5,6,7,8,9,10,11,12,13,14,15,16,17,18,19,20}&amp;$C37)*{1,2,3,4,5,6,7,8,9,10,11,12,13,14,15,16,17,18,19,20})</f>
        <v>0</v>
      </c>
      <c r="J37" s="151">
        <f>SUM(COUNTIF(HAT242N,{"",2,3,4,5,6,7,8,9,10,11,12,13,14,15,16,17,18,19,20}&amp;$C37)*{1,2,3,4,5,6,7,8,9,10,11,12,13,14,15,16,17,18,19,20})</f>
        <v>0</v>
      </c>
      <c r="K37" s="151">
        <f>SUM(COUNTIF(HAT32N,{"",2,3,4,5,6,7,8,9,10,11,12,13,14,15,16,17,18,19,20}&amp;$C37)*{1,2,3,4,5,6,7,8,9,10,11,12,13,14,15,16,17,18,19,20})</f>
        <v>0</v>
      </c>
      <c r="L37" s="151">
        <f>SUM(COUNTIF(HAT160N,{"",2,3,4,5,6,7,8,9,10,11,12,13,14,15,16,17,18,19,20}&amp;$C37)*{1,2,3,4,5,6,7,8,9,10,11,12,13,14,15,16,17,18,19,20})</f>
        <v>0</v>
      </c>
      <c r="M37" s="151">
        <f>SUM(COUNTIF(HAT164N,{"",2,3,4,5,6,7,8,9,10,11,12,13,14,15,16,17,18,19,20}&amp;$C37)*{1,2,3,4,5,6,7,8,9,10,11,12,13,14,15,16,17,18,19,20})</f>
        <v>0</v>
      </c>
      <c r="N37" s="151">
        <f>SUM(COUNTIF(HAT95N,{"",2,3,4,5,6,7,8,9,10,11,12,13,14,15,16,17,18,19,20}&amp;$C37)*{1,2,3,4,5,6,7,8,9,10,11,12,13,14,15,16,17,18,19,20})</f>
        <v>0</v>
      </c>
      <c r="O37" s="151">
        <f>SUM(COUNTIF(HAT8N,{"",2,3,4,5,6,7,8,9,10,11,12,13,14,15,16,17,18,19,20}&amp;$C37)*{1,2,3,4,5,6,7,8,9,10,11,12,13,14,15,16,17,18,19,20})</f>
        <v>0</v>
      </c>
      <c r="P37" s="151">
        <f>SUM(COUNTIF(HAT52N,{"",2,3,4,5,6,7,8,9,10,11,12,13,14,15,16,17,18,19,20}&amp;$C37)*{1,2,3,4,5,6,7,8,9,10,11,12,13,14,15,16,17,18,19,20})</f>
        <v>0</v>
      </c>
      <c r="Q37" s="151">
        <f>SUM(COUNTIF(HAT10N,{"",2,3,4,5,6,7,8,9,10,11,12,13,14,15,16,17,18,19,20}&amp;$C37)*{1,2,3,4,5,6,7,8,9,10,11,12,13,14,15,16,17,18,19,20})</f>
        <v>0</v>
      </c>
      <c r="R37" s="151">
        <f>SUM(COUNTIF(HAT118N,{"",2,3,4,5,6,7,8,9,10,11,12,13,14,15,16,17,18,19,20}&amp;$C37)*{1,2,3,4,5,6,7,8,9,10,11,12,13,14,15,16,17,18,19,20})</f>
        <v>0</v>
      </c>
      <c r="S37" s="151">
        <f>SUM(COUNTIF(HAT301N,{"",2,3,4,5,6,7,8,9,10,11,12,13,14,15,16,17,18,19,20}&amp;$C37)*{1,2,3,4,5,6,7,8,9,10,11,12,13,14,15,16,17,18,19,20})</f>
        <v>0</v>
      </c>
      <c r="T37" s="151">
        <f>SUM(COUNTIF(HAT46N,{"",2,3,4,5,6,7,8,9,10,11,12,13,14,15,16,17,18,19,20}&amp;$C37)*{1,2,3,4,5,6,7,8,9,10,11,12,13,14,15,16,17,18,19,20})</f>
        <v>0</v>
      </c>
      <c r="U37" s="151">
        <f>SUM(COUNTIF(HAT378N,{"",2,3,4,5,6,7,8,9,10,11,12,13,14,15,16,17,18,19,20}&amp;$C37)*{1,2,3,4,5,6,7,8,9,10,11,12,13,14,15,16,17,18,19,20})</f>
        <v>0</v>
      </c>
      <c r="V37" s="145">
        <f t="shared" si="0"/>
        <v>0</v>
      </c>
      <c r="W37" s="149"/>
    </row>
    <row r="38" spans="1:24" ht="15.6">
      <c r="A38" s="147" t="s">
        <v>86</v>
      </c>
      <c r="B38" s="148" t="s">
        <v>90</v>
      </c>
      <c r="C38" s="149"/>
      <c r="D38" s="149"/>
      <c r="E38" s="149"/>
      <c r="F38" s="149"/>
      <c r="G38" s="149"/>
      <c r="H38" s="149"/>
      <c r="I38" s="149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5">
        <f t="shared" si="0"/>
        <v>0</v>
      </c>
      <c r="W38" s="149"/>
      <c r="X38" s="111"/>
    </row>
    <row r="39" spans="1:24" ht="15.6">
      <c r="A39" s="141">
        <f>IF(V39=0,"ẩn",MAX($A$4:$A38)+1)</f>
        <v>10</v>
      </c>
      <c r="B39" s="142" t="s">
        <v>2170</v>
      </c>
      <c r="C39" s="152" t="s">
        <v>914</v>
      </c>
      <c r="D39" s="143" t="s">
        <v>9</v>
      </c>
      <c r="E39" s="151">
        <f t="array" ref="E39">SUM(COUNTIF(HAT51N,{"",2,3,4,5,6,7,8,9,10,11,12,13,14,15,16,17,18,19,20}&amp;$C39)*{1,2,3,4,5,6,7,8,9,10,11,12,13,14,15,16,17,18,19,20})</f>
        <v>0</v>
      </c>
      <c r="F39" s="151">
        <f t="array" ref="F39">SUM(COUNTIF(HAT63N,{"",2,3,4,5,6,7,8,9,10,11,12,13,14,15,16,17,18,19,20}&amp;$C39)*{1,2,3,4,5,6,7,8,9,10,11,12,13,14,15,16,17,18,19,20})</f>
        <v>0</v>
      </c>
      <c r="G39" s="151">
        <f t="array" ref="G39">SUM(COUNTIF(HAT218N,{"",2,3,4,5,6,7,8,9,10,11,12,13,14,15,16,17,18,19,20}&amp;$C39)*{1,2,3,4,5,6,7,8,9,10,11,12,13,14,15,16,17,18,19,20})</f>
        <v>2</v>
      </c>
      <c r="H39" s="151">
        <f t="array" ref="H39">SUM(COUNTIF(HAT22N,{"",2,3,4,5,6,7,8,9,10,11,12,13,14,15,16,17,18,19,20}&amp;$C39)*{1,2,3,4,5,6,7,8,9,10,11,12,13,14,15,16,17,18,19,20})</f>
        <v>2</v>
      </c>
      <c r="I39" s="151">
        <f t="array" ref="I39">SUM(COUNTIF(HAT23N,{"",2,3,4,5,6,7,8,9,10,11,12,13,14,15,16,17,18,19,20}&amp;$C39)*{1,2,3,4,5,6,7,8,9,10,11,12,13,14,15,16,17,18,19,20})</f>
        <v>0</v>
      </c>
      <c r="J39" s="151">
        <f>SUM(COUNTIF(HAT242N,{"",2,3,4,5,6,7,8,9,10,11,12,13,14,15,16,17,18,19,20}&amp;$C39)*{1,2,3,4,5,6,7,8,9,10,11,12,13,14,15,16,17,18,19,20})</f>
        <v>24</v>
      </c>
      <c r="K39" s="151">
        <f>SUM(COUNTIF(HAT32N,{"",2,3,4,5,6,7,8,9,10,11,12,13,14,15,16,17,18,19,20}&amp;$C39)*{1,2,3,4,5,6,7,8,9,10,11,12,13,14,15,16,17,18,19,20})</f>
        <v>0</v>
      </c>
      <c r="L39" s="151">
        <f>SUM(COUNTIF(HAT160N,{"",2,3,4,5,6,7,8,9,10,11,12,13,14,15,16,17,18,19,20}&amp;$C39)*{1,2,3,4,5,6,7,8,9,10,11,12,13,14,15,16,17,18,19,20})</f>
        <v>2</v>
      </c>
      <c r="M39" s="151">
        <f>SUM(COUNTIF(HAT164N,{"",2,3,4,5,6,7,8,9,10,11,12,13,14,15,16,17,18,19,20}&amp;$C39)*{1,2,3,4,5,6,7,8,9,10,11,12,13,14,15,16,17,18,19,20})</f>
        <v>0</v>
      </c>
      <c r="N39" s="151">
        <f>SUM(COUNTIF(HAT95N,{"",2,3,4,5,6,7,8,9,10,11,12,13,14,15,16,17,18,19,20}&amp;$C39)*{1,2,3,4,5,6,7,8,9,10,11,12,13,14,15,16,17,18,19,20})</f>
        <v>2</v>
      </c>
      <c r="O39" s="151">
        <f>SUM(COUNTIF(HAT8N,{"",2,3,4,5,6,7,8,9,10,11,12,13,14,15,16,17,18,19,20}&amp;$C39)*{1,2,3,4,5,6,7,8,9,10,11,12,13,14,15,16,17,18,19,20})</f>
        <v>0</v>
      </c>
      <c r="P39" s="151">
        <f>SUM(COUNTIF(HAT52N,{"",2,3,4,5,6,7,8,9,10,11,12,13,14,15,16,17,18,19,20}&amp;$C39)*{1,2,3,4,5,6,7,8,9,10,11,12,13,14,15,16,17,18,19,20})</f>
        <v>0</v>
      </c>
      <c r="Q39" s="151">
        <f>SUM(COUNTIF(HAT10N,{"",2,3,4,5,6,7,8,9,10,11,12,13,14,15,16,17,18,19,20}&amp;$C39)*{1,2,3,4,5,6,7,8,9,10,11,12,13,14,15,16,17,18,19,20})</f>
        <v>0</v>
      </c>
      <c r="R39" s="151">
        <f>SUM(COUNTIF(HAT118N,{"",2,3,4,5,6,7,8,9,10,11,12,13,14,15,16,17,18,19,20}&amp;$C39)*{1,2,3,4,5,6,7,8,9,10,11,12,13,14,15,16,17,18,19,20})</f>
        <v>0</v>
      </c>
      <c r="S39" s="151">
        <f>SUM(COUNTIF(HAT301N,{"",2,3,4,5,6,7,8,9,10,11,12,13,14,15,16,17,18,19,20}&amp;$C39)*{1,2,3,4,5,6,7,8,9,10,11,12,13,14,15,16,17,18,19,20})</f>
        <v>0</v>
      </c>
      <c r="T39" s="151">
        <f>SUM(COUNTIF(HAT46N,{"",2,3,4,5,6,7,8,9,10,11,12,13,14,15,16,17,18,19,20}&amp;$C39)*{1,2,3,4,5,6,7,8,9,10,11,12,13,14,15,16,17,18,19,20})</f>
        <v>0</v>
      </c>
      <c r="U39" s="151">
        <f>SUM(COUNTIF(HAT378N,{"",2,3,4,5,6,7,8,9,10,11,12,13,14,15,16,17,18,19,20}&amp;$C39)*{1,2,3,4,5,6,7,8,9,10,11,12,13,14,15,16,17,18,19,20})</f>
        <v>0</v>
      </c>
      <c r="V39" s="145">
        <f t="shared" si="0"/>
        <v>32</v>
      </c>
      <c r="W39" s="149"/>
    </row>
    <row r="40" spans="1:24" ht="15.6">
      <c r="A40" s="141">
        <f>IF(V40=0,"ẩn",MAX($A$4:$A39)+1)</f>
        <v>11</v>
      </c>
      <c r="B40" s="142" t="s">
        <v>2171</v>
      </c>
      <c r="C40" s="152" t="s">
        <v>889</v>
      </c>
      <c r="D40" s="143" t="s">
        <v>9</v>
      </c>
      <c r="E40" s="151">
        <f t="array" ref="E40">SUM(COUNTIF(HAT51N,{"",2,3,4,5,6,7,8,9,10,11,12,13,14,15,16,17,18,19,20}&amp;$C40)*{1,2,3,4,5,6,7,8,9,10,11,12,13,14,15,16,17,18,19,20})</f>
        <v>10</v>
      </c>
      <c r="F40" s="151">
        <f t="array" ref="F40">SUM(COUNTIF(HAT63N,{"",2,3,4,5,6,7,8,9,10,11,12,13,14,15,16,17,18,19,20}&amp;$C40)*{1,2,3,4,5,6,7,8,9,10,11,12,13,14,15,16,17,18,19,20})</f>
        <v>2</v>
      </c>
      <c r="G40" s="151">
        <f t="array" ref="G40">SUM(COUNTIF(HAT218N,{"",2,3,4,5,6,7,8,9,10,11,12,13,14,15,16,17,18,19,20}&amp;$C40)*{1,2,3,4,5,6,7,8,9,10,11,12,13,14,15,16,17,18,19,20})</f>
        <v>0</v>
      </c>
      <c r="H40" s="151">
        <f t="array" ref="H40">SUM(COUNTIF(HAT22N,{"",2,3,4,5,6,7,8,9,10,11,12,13,14,15,16,17,18,19,20}&amp;$C40)*{1,2,3,4,5,6,7,8,9,10,11,12,13,14,15,16,17,18,19,20})</f>
        <v>0</v>
      </c>
      <c r="I40" s="151">
        <f t="array" ref="I40">SUM(COUNTIF(HAT23N,{"",2,3,4,5,6,7,8,9,10,11,12,13,14,15,16,17,18,19,20}&amp;$C40)*{1,2,3,4,5,6,7,8,9,10,11,12,13,14,15,16,17,18,19,20})</f>
        <v>11</v>
      </c>
      <c r="J40" s="151">
        <f>SUM(COUNTIF(HAT242N,{"",2,3,4,5,6,7,8,9,10,11,12,13,14,15,16,17,18,19,20}&amp;$C40)*{1,2,3,4,5,6,7,8,9,10,11,12,13,14,15,16,17,18,19,20})</f>
        <v>2</v>
      </c>
      <c r="K40" s="151">
        <f>SUM(COUNTIF(HAT32N,{"",2,3,4,5,6,7,8,9,10,11,12,13,14,15,16,17,18,19,20}&amp;$C40)*{1,2,3,4,5,6,7,8,9,10,11,12,13,14,15,16,17,18,19,20})</f>
        <v>6</v>
      </c>
      <c r="L40" s="151">
        <f>SUM(COUNTIF(HAT160N,{"",2,3,4,5,6,7,8,9,10,11,12,13,14,15,16,17,18,19,20}&amp;$C40)*{1,2,3,4,5,6,7,8,9,10,11,12,13,14,15,16,17,18,19,20})</f>
        <v>8</v>
      </c>
      <c r="M40" s="151">
        <f>SUM(COUNTIF(HAT164N,{"",2,3,4,5,6,7,8,9,10,11,12,13,14,15,16,17,18,19,20}&amp;$C40)*{1,2,3,4,5,6,7,8,9,10,11,12,13,14,15,16,17,18,19,20})</f>
        <v>16</v>
      </c>
      <c r="N40" s="151">
        <f>SUM(COUNTIF(HAT95N,{"",2,3,4,5,6,7,8,9,10,11,12,13,14,15,16,17,18,19,20}&amp;$C40)*{1,2,3,4,5,6,7,8,9,10,11,12,13,14,15,16,17,18,19,20})</f>
        <v>0</v>
      </c>
      <c r="O40" s="151">
        <f>SUM(COUNTIF(HAT8N,{"",2,3,4,5,6,7,8,9,10,11,12,13,14,15,16,17,18,19,20}&amp;$C40)*{1,2,3,4,5,6,7,8,9,10,11,12,13,14,15,16,17,18,19,20})</f>
        <v>10</v>
      </c>
      <c r="P40" s="151">
        <f>SUM(COUNTIF(HAT52N,{"",2,3,4,5,6,7,8,9,10,11,12,13,14,15,16,17,18,19,20}&amp;$C40)*{1,2,3,4,5,6,7,8,9,10,11,12,13,14,15,16,17,18,19,20})</f>
        <v>6</v>
      </c>
      <c r="Q40" s="151">
        <f>SUM(COUNTIF(HAT10N,{"",2,3,4,5,6,7,8,9,10,11,12,13,14,15,16,17,18,19,20}&amp;$C40)*{1,2,3,4,5,6,7,8,9,10,11,12,13,14,15,16,17,18,19,20})</f>
        <v>2</v>
      </c>
      <c r="R40" s="151">
        <f>SUM(COUNTIF(HAT118N,{"",2,3,4,5,6,7,8,9,10,11,12,13,14,15,16,17,18,19,20}&amp;$C40)*{1,2,3,4,5,6,7,8,9,10,11,12,13,14,15,16,17,18,19,20})</f>
        <v>12</v>
      </c>
      <c r="S40" s="151">
        <f>SUM(COUNTIF(HAT301N,{"",2,3,4,5,6,7,8,9,10,11,12,13,14,15,16,17,18,19,20}&amp;$C40)*{1,2,3,4,5,6,7,8,9,10,11,12,13,14,15,16,17,18,19,20})</f>
        <v>4</v>
      </c>
      <c r="T40" s="151">
        <f>SUM(COUNTIF(HAT46N,{"",2,3,4,5,6,7,8,9,10,11,12,13,14,15,16,17,18,19,20}&amp;$C40)*{1,2,3,4,5,6,7,8,9,10,11,12,13,14,15,16,17,18,19,20})</f>
        <v>10</v>
      </c>
      <c r="U40" s="151">
        <f>SUM(COUNTIF(HAT378N,{"",2,3,4,5,6,7,8,9,10,11,12,13,14,15,16,17,18,19,20}&amp;$C40)*{1,2,3,4,5,6,7,8,9,10,11,12,13,14,15,16,17,18,19,20})</f>
        <v>16</v>
      </c>
      <c r="V40" s="145">
        <f t="shared" si="0"/>
        <v>115</v>
      </c>
      <c r="W40" s="149"/>
    </row>
    <row r="41" spans="1:24" ht="15.6">
      <c r="A41" s="141">
        <f>IF(V41=0,"ẩn",MAX($A$4:$A40)+1)</f>
        <v>12</v>
      </c>
      <c r="B41" s="142" t="s">
        <v>2172</v>
      </c>
      <c r="C41" s="152" t="s">
        <v>895</v>
      </c>
      <c r="D41" s="143" t="s">
        <v>9</v>
      </c>
      <c r="E41" s="151">
        <f t="array" ref="E41">SUM(COUNTIF(HAT51N,{"",2,3,4,5,6,7,8,9,10,11,12,13,14,15,16,17,18,19,20}&amp;$C41)*{1,2,3,4,5,6,7,8,9,10,11,12,13,14,15,16,17,18,19,20})</f>
        <v>12</v>
      </c>
      <c r="F41" s="151">
        <f t="array" ref="F41">SUM(COUNTIF(HAT63N,{"",2,3,4,5,6,7,8,9,10,11,12,13,14,15,16,17,18,19,20}&amp;$C41)*{1,2,3,4,5,6,7,8,9,10,11,12,13,14,15,16,17,18,19,20})</f>
        <v>4</v>
      </c>
      <c r="G41" s="151">
        <f t="array" ref="G41">SUM(COUNTIF(HAT218N,{"",2,3,4,5,6,7,8,9,10,11,12,13,14,15,16,17,18,19,20}&amp;$C41)*{1,2,3,4,5,6,7,8,9,10,11,12,13,14,15,16,17,18,19,20})</f>
        <v>0</v>
      </c>
      <c r="H41" s="151">
        <f t="array" ref="H41">SUM(COUNTIF(HAT22N,{"",2,3,4,5,6,7,8,9,10,11,12,13,14,15,16,17,18,19,20}&amp;$C41)*{1,2,3,4,5,6,7,8,9,10,11,12,13,14,15,16,17,18,19,20})</f>
        <v>0</v>
      </c>
      <c r="I41" s="151">
        <f t="array" ref="I41">SUM(COUNTIF(HAT23N,{"",2,3,4,5,6,7,8,9,10,11,12,13,14,15,16,17,18,19,20}&amp;$C41)*{1,2,3,4,5,6,7,8,9,10,11,12,13,14,15,16,17,18,19,20})</f>
        <v>0</v>
      </c>
      <c r="J41" s="151">
        <f>SUM(COUNTIF(HAT242N,{"",2,3,4,5,6,7,8,9,10,11,12,13,14,15,16,17,18,19,20}&amp;$C41)*{1,2,3,4,5,6,7,8,9,10,11,12,13,14,15,16,17,18,19,20})</f>
        <v>0</v>
      </c>
      <c r="K41" s="151">
        <f>SUM(COUNTIF(HAT32N,{"",2,3,4,5,6,7,8,9,10,11,12,13,14,15,16,17,18,19,20}&amp;$C41)*{1,2,3,4,5,6,7,8,9,10,11,12,13,14,15,16,17,18,19,20})</f>
        <v>0</v>
      </c>
      <c r="L41" s="151">
        <f>SUM(COUNTIF(HAT160N,{"",2,3,4,5,6,7,8,9,10,11,12,13,14,15,16,17,18,19,20}&amp;$C41)*{1,2,3,4,5,6,7,8,9,10,11,12,13,14,15,16,17,18,19,20})</f>
        <v>0</v>
      </c>
      <c r="M41" s="151">
        <f>SUM(COUNTIF(HAT164N,{"",2,3,4,5,6,7,8,9,10,11,12,13,14,15,16,17,18,19,20}&amp;$C41)*{1,2,3,4,5,6,7,8,9,10,11,12,13,14,15,16,17,18,19,20})</f>
        <v>0</v>
      </c>
      <c r="N41" s="151">
        <f>SUM(COUNTIF(HAT95N,{"",2,3,4,5,6,7,8,9,10,11,12,13,14,15,16,17,18,19,20}&amp;$C41)*{1,2,3,4,5,6,7,8,9,10,11,12,13,14,15,16,17,18,19,20})</f>
        <v>0</v>
      </c>
      <c r="O41" s="151">
        <f>SUM(COUNTIF(HAT8N,{"",2,3,4,5,6,7,8,9,10,11,12,13,14,15,16,17,18,19,20}&amp;$C41)*{1,2,3,4,5,6,7,8,9,10,11,12,13,14,15,16,17,18,19,20})</f>
        <v>0</v>
      </c>
      <c r="P41" s="151">
        <f>SUM(COUNTIF(HAT52N,{"",2,3,4,5,6,7,8,9,10,11,12,13,14,15,16,17,18,19,20}&amp;$C41)*{1,2,3,4,5,6,7,8,9,10,11,12,13,14,15,16,17,18,19,20})</f>
        <v>0</v>
      </c>
      <c r="Q41" s="151">
        <f>SUM(COUNTIF(HAT10N,{"",2,3,4,5,6,7,8,9,10,11,12,13,14,15,16,17,18,19,20}&amp;$C41)*{1,2,3,4,5,6,7,8,9,10,11,12,13,14,15,16,17,18,19,20})</f>
        <v>4</v>
      </c>
      <c r="R41" s="151">
        <f>SUM(COUNTIF(HAT118N,{"",2,3,4,5,6,7,8,9,10,11,12,13,14,15,16,17,18,19,20}&amp;$C41)*{1,2,3,4,5,6,7,8,9,10,11,12,13,14,15,16,17,18,19,20})</f>
        <v>0</v>
      </c>
      <c r="S41" s="151">
        <f>SUM(COUNTIF(HAT301N,{"",2,3,4,5,6,7,8,9,10,11,12,13,14,15,16,17,18,19,20}&amp;$C41)*{1,2,3,4,5,6,7,8,9,10,11,12,13,14,15,16,17,18,19,20})</f>
        <v>0</v>
      </c>
      <c r="T41" s="151">
        <f>SUM(COUNTIF(HAT46N,{"",2,3,4,5,6,7,8,9,10,11,12,13,14,15,16,17,18,19,20}&amp;$C41)*{1,2,3,4,5,6,7,8,9,10,11,12,13,14,15,16,17,18,19,20})</f>
        <v>0</v>
      </c>
      <c r="U41" s="151">
        <f>SUM(COUNTIF(HAT378N,{"",2,3,4,5,6,7,8,9,10,11,12,13,14,15,16,17,18,19,20}&amp;$C41)*{1,2,3,4,5,6,7,8,9,10,11,12,13,14,15,16,17,18,19,20})</f>
        <v>0</v>
      </c>
      <c r="V41" s="145">
        <f t="shared" si="0"/>
        <v>20</v>
      </c>
      <c r="W41" s="149"/>
    </row>
    <row r="42" spans="1:24" ht="15.6">
      <c r="A42" s="141">
        <f>IF(V42=0,"ẩn",MAX($A$4:$A41)+1)</f>
        <v>13</v>
      </c>
      <c r="B42" s="142" t="s">
        <v>2173</v>
      </c>
      <c r="C42" s="152" t="s">
        <v>916</v>
      </c>
      <c r="D42" s="143" t="s">
        <v>9</v>
      </c>
      <c r="E42" s="151">
        <f t="array" ref="E42">SUM(COUNTIF(HAT51N,{"",2,3,4,5,6,7,8,9,10,11,12,13,14,15,16,17,18,19,20}&amp;$C42)*{1,2,3,4,5,6,7,8,9,10,11,12,13,14,15,16,17,18,19,20})</f>
        <v>0</v>
      </c>
      <c r="F42" s="151">
        <f t="array" ref="F42">SUM(COUNTIF(HAT63N,{"",2,3,4,5,6,7,8,9,10,11,12,13,14,15,16,17,18,19,20}&amp;$C42)*{1,2,3,4,5,6,7,8,9,10,11,12,13,14,15,16,17,18,19,20})</f>
        <v>0</v>
      </c>
      <c r="G42" s="151">
        <f t="array" ref="G42">SUM(COUNTIF(HAT218N,{"",2,3,4,5,6,7,8,9,10,11,12,13,14,15,16,17,18,19,20}&amp;$C42)*{1,2,3,4,5,6,7,8,9,10,11,12,13,14,15,16,17,18,19,20})</f>
        <v>0</v>
      </c>
      <c r="H42" s="151">
        <f t="array" ref="H42">SUM(COUNTIF(HAT22N,{"",2,3,4,5,6,7,8,9,10,11,12,13,14,15,16,17,18,19,20}&amp;$C42)*{1,2,3,4,5,6,7,8,9,10,11,12,13,14,15,16,17,18,19,20})</f>
        <v>0</v>
      </c>
      <c r="I42" s="151">
        <f t="array" ref="I42">SUM(COUNTIF(HAT23N,{"",2,3,4,5,6,7,8,9,10,11,12,13,14,15,16,17,18,19,20}&amp;$C42)*{1,2,3,4,5,6,7,8,9,10,11,12,13,14,15,16,17,18,19,20})</f>
        <v>0</v>
      </c>
      <c r="J42" s="151">
        <f>SUM(COUNTIF(HAT242N,{"",2,3,4,5,6,7,8,9,10,11,12,13,14,15,16,17,18,19,20}&amp;$C42)*{1,2,3,4,5,6,7,8,9,10,11,12,13,14,15,16,17,18,19,20})</f>
        <v>26</v>
      </c>
      <c r="K42" s="151">
        <f>SUM(COUNTIF(HAT32N,{"",2,3,4,5,6,7,8,9,10,11,12,13,14,15,16,17,18,19,20}&amp;$C42)*{1,2,3,4,5,6,7,8,9,10,11,12,13,14,15,16,17,18,19,20})</f>
        <v>0</v>
      </c>
      <c r="L42" s="151">
        <f>SUM(COUNTIF(HAT160N,{"",2,3,4,5,6,7,8,9,10,11,12,13,14,15,16,17,18,19,20}&amp;$C42)*{1,2,3,4,5,6,7,8,9,10,11,12,13,14,15,16,17,18,19,20})</f>
        <v>0</v>
      </c>
      <c r="M42" s="151">
        <f>SUM(COUNTIF(HAT164N,{"",2,3,4,5,6,7,8,9,10,11,12,13,14,15,16,17,18,19,20}&amp;$C42)*{1,2,3,4,5,6,7,8,9,10,11,12,13,14,15,16,17,18,19,20})</f>
        <v>0</v>
      </c>
      <c r="N42" s="151">
        <f>SUM(COUNTIF(HAT95N,{"",2,3,4,5,6,7,8,9,10,11,12,13,14,15,16,17,18,19,20}&amp;$C42)*{1,2,3,4,5,6,7,8,9,10,11,12,13,14,15,16,17,18,19,20})</f>
        <v>0</v>
      </c>
      <c r="O42" s="151">
        <f>SUM(COUNTIF(HAT8N,{"",2,3,4,5,6,7,8,9,10,11,12,13,14,15,16,17,18,19,20}&amp;$C42)*{1,2,3,4,5,6,7,8,9,10,11,12,13,14,15,16,17,18,19,20})</f>
        <v>0</v>
      </c>
      <c r="P42" s="151">
        <f>SUM(COUNTIF(HAT52N,{"",2,3,4,5,6,7,8,9,10,11,12,13,14,15,16,17,18,19,20}&amp;$C42)*{1,2,3,4,5,6,7,8,9,10,11,12,13,14,15,16,17,18,19,20})</f>
        <v>0</v>
      </c>
      <c r="Q42" s="151">
        <f>SUM(COUNTIF(HAT10N,{"",2,3,4,5,6,7,8,9,10,11,12,13,14,15,16,17,18,19,20}&amp;$C42)*{1,2,3,4,5,6,7,8,9,10,11,12,13,14,15,16,17,18,19,20})</f>
        <v>0</v>
      </c>
      <c r="R42" s="151">
        <f>SUM(COUNTIF(HAT118N,{"",2,3,4,5,6,7,8,9,10,11,12,13,14,15,16,17,18,19,20}&amp;$C42)*{1,2,3,4,5,6,7,8,9,10,11,12,13,14,15,16,17,18,19,20})</f>
        <v>0</v>
      </c>
      <c r="S42" s="151">
        <f>SUM(COUNTIF(HAT301N,{"",2,3,4,5,6,7,8,9,10,11,12,13,14,15,16,17,18,19,20}&amp;$C42)*{1,2,3,4,5,6,7,8,9,10,11,12,13,14,15,16,17,18,19,20})</f>
        <v>0</v>
      </c>
      <c r="T42" s="151">
        <f>SUM(COUNTIF(HAT46N,{"",2,3,4,5,6,7,8,9,10,11,12,13,14,15,16,17,18,19,20}&amp;$C42)*{1,2,3,4,5,6,7,8,9,10,11,12,13,14,15,16,17,18,19,20})</f>
        <v>0</v>
      </c>
      <c r="U42" s="151">
        <f>SUM(COUNTIF(HAT378N,{"",2,3,4,5,6,7,8,9,10,11,12,13,14,15,16,17,18,19,20}&amp;$C42)*{1,2,3,4,5,6,7,8,9,10,11,12,13,14,15,16,17,18,19,20})</f>
        <v>0</v>
      </c>
      <c r="V42" s="145">
        <f t="shared" si="0"/>
        <v>26</v>
      </c>
      <c r="W42" s="149"/>
    </row>
    <row r="43" spans="1:24" ht="15.6">
      <c r="A43" s="141">
        <f>IF(V43=0,"ẩn",MAX($A$4:$A42)+1)</f>
        <v>14</v>
      </c>
      <c r="B43" s="142" t="s">
        <v>2174</v>
      </c>
      <c r="C43" s="152" t="s">
        <v>907</v>
      </c>
      <c r="D43" s="143" t="s">
        <v>9</v>
      </c>
      <c r="E43" s="151">
        <f t="array" ref="E43">SUM(COUNTIF(HAT51N,{"",2,3,4,5,6,7,8,9,10,11,12,13,14,15,16,17,18,19,20}&amp;$C43)*{1,2,3,4,5,6,7,8,9,10,11,12,13,14,15,16,17,18,19,20})</f>
        <v>11</v>
      </c>
      <c r="F43" s="151">
        <f t="array" ref="F43">SUM(COUNTIF(HAT63N,{"",2,3,4,5,6,7,8,9,10,11,12,13,14,15,16,17,18,19,20}&amp;$C43)*{1,2,3,4,5,6,7,8,9,10,11,12,13,14,15,16,17,18,19,20})</f>
        <v>1</v>
      </c>
      <c r="G43" s="151">
        <f t="array" ref="G43">SUM(COUNTIF(HAT218N,{"",2,3,4,5,6,7,8,9,10,11,12,13,14,15,16,17,18,19,20}&amp;$C43)*{1,2,3,4,5,6,7,8,9,10,11,12,13,14,15,16,17,18,19,20})</f>
        <v>0</v>
      </c>
      <c r="H43" s="151">
        <f t="array" ref="H43">SUM(COUNTIF(HAT22N,{"",2,3,4,5,6,7,8,9,10,11,12,13,14,15,16,17,18,19,20}&amp;$C43)*{1,2,3,4,5,6,7,8,9,10,11,12,13,14,15,16,17,18,19,20})</f>
        <v>0</v>
      </c>
      <c r="I43" s="151">
        <f t="array" ref="I43">SUM(COUNTIF(HAT23N,{"",2,3,4,5,6,7,8,9,10,11,12,13,14,15,16,17,18,19,20}&amp;$C43)*{1,2,3,4,5,6,7,8,9,10,11,12,13,14,15,16,17,18,19,20})</f>
        <v>8</v>
      </c>
      <c r="J43" s="151">
        <f>SUM(COUNTIF(HAT242N,{"",2,3,4,5,6,7,8,9,10,11,12,13,14,15,16,17,18,19,20}&amp;$C43)*{1,2,3,4,5,6,7,8,9,10,11,12,13,14,15,16,17,18,19,20})</f>
        <v>4</v>
      </c>
      <c r="K43" s="151">
        <f>SUM(COUNTIF(HAT32N,{"",2,3,4,5,6,7,8,9,10,11,12,13,14,15,16,17,18,19,20}&amp;$C43)*{1,2,3,4,5,6,7,8,9,10,11,12,13,14,15,16,17,18,19,20})</f>
        <v>16</v>
      </c>
      <c r="L43" s="151">
        <f>SUM(COUNTIF(HAT160N,{"",2,3,4,5,6,7,8,9,10,11,12,13,14,15,16,17,18,19,20}&amp;$C43)*{1,2,3,4,5,6,7,8,9,10,11,12,13,14,15,16,17,18,19,20})</f>
        <v>6</v>
      </c>
      <c r="M43" s="151">
        <f>SUM(COUNTIF(HAT164N,{"",2,3,4,5,6,7,8,9,10,11,12,13,14,15,16,17,18,19,20}&amp;$C43)*{1,2,3,4,5,6,7,8,9,10,11,12,13,14,15,16,17,18,19,20})</f>
        <v>10</v>
      </c>
      <c r="N43" s="151">
        <f>SUM(COUNTIF(HAT95N,{"",2,3,4,5,6,7,8,9,10,11,12,13,14,15,16,17,18,19,20}&amp;$C43)*{1,2,3,4,5,6,7,8,9,10,11,12,13,14,15,16,17,18,19,20})</f>
        <v>0</v>
      </c>
      <c r="O43" s="151">
        <f>SUM(COUNTIF(HAT8N,{"",2,3,4,5,6,7,8,9,10,11,12,13,14,15,16,17,18,19,20}&amp;$C43)*{1,2,3,4,5,6,7,8,9,10,11,12,13,14,15,16,17,18,19,20})</f>
        <v>20</v>
      </c>
      <c r="P43" s="151">
        <f>SUM(COUNTIF(HAT52N,{"",2,3,4,5,6,7,8,9,10,11,12,13,14,15,16,17,18,19,20}&amp;$C43)*{1,2,3,4,5,6,7,8,9,10,11,12,13,14,15,16,17,18,19,20})</f>
        <v>1</v>
      </c>
      <c r="Q43" s="151">
        <f>SUM(COUNTIF(HAT10N,{"",2,3,4,5,6,7,8,9,10,11,12,13,14,15,16,17,18,19,20}&amp;$C43)*{1,2,3,4,5,6,7,8,9,10,11,12,13,14,15,16,17,18,19,20})</f>
        <v>0</v>
      </c>
      <c r="R43" s="151">
        <f>SUM(COUNTIF(HAT118N,{"",2,3,4,5,6,7,8,9,10,11,12,13,14,15,16,17,18,19,20}&amp;$C43)*{1,2,3,4,5,6,7,8,9,10,11,12,13,14,15,16,17,18,19,20})</f>
        <v>13</v>
      </c>
      <c r="S43" s="151">
        <f>SUM(COUNTIF(HAT301N,{"",2,3,4,5,6,7,8,9,10,11,12,13,14,15,16,17,18,19,20}&amp;$C43)*{1,2,3,4,5,6,7,8,9,10,11,12,13,14,15,16,17,18,19,20})</f>
        <v>7</v>
      </c>
      <c r="T43" s="151">
        <f>SUM(COUNTIF(HAT46N,{"",2,3,4,5,6,7,8,9,10,11,12,13,14,15,16,17,18,19,20}&amp;$C43)*{1,2,3,4,5,6,7,8,9,10,11,12,13,14,15,16,17,18,19,20})</f>
        <v>6</v>
      </c>
      <c r="U43" s="151">
        <f>SUM(COUNTIF(HAT378N,{"",2,3,4,5,6,7,8,9,10,11,12,13,14,15,16,17,18,19,20}&amp;$C43)*{1,2,3,4,5,6,7,8,9,10,11,12,13,14,15,16,17,18,19,20})</f>
        <v>10</v>
      </c>
      <c r="V43" s="145">
        <f t="shared" si="0"/>
        <v>113</v>
      </c>
      <c r="W43" s="149"/>
    </row>
    <row r="44" spans="1:24" ht="15.6">
      <c r="A44" s="141">
        <f>IF(V44=0,"ẩn",MAX($A$4:$A43)+1)</f>
        <v>15</v>
      </c>
      <c r="B44" s="142" t="s">
        <v>2175</v>
      </c>
      <c r="C44" s="152" t="s">
        <v>896</v>
      </c>
      <c r="D44" s="143" t="s">
        <v>9</v>
      </c>
      <c r="E44" s="151">
        <f t="array" ref="E44">SUM(COUNTIF(HAT51N,{"",2,3,4,5,6,7,8,9,10,11,12,13,14,15,16,17,18,19,20}&amp;$C44)*{1,2,3,4,5,6,7,8,9,10,11,12,13,14,15,16,17,18,19,20})</f>
        <v>13</v>
      </c>
      <c r="F44" s="151">
        <f t="array" ref="F44">SUM(COUNTIF(HAT63N,{"",2,3,4,5,6,7,8,9,10,11,12,13,14,15,16,17,18,19,20}&amp;$C44)*{1,2,3,4,5,6,7,8,9,10,11,12,13,14,15,16,17,18,19,20})</f>
        <v>4</v>
      </c>
      <c r="G44" s="151">
        <f t="array" ref="G44">SUM(COUNTIF(HAT218N,{"",2,3,4,5,6,7,8,9,10,11,12,13,14,15,16,17,18,19,20}&amp;$C44)*{1,2,3,4,5,6,7,8,9,10,11,12,13,14,15,16,17,18,19,20})</f>
        <v>0</v>
      </c>
      <c r="H44" s="151">
        <f t="array" ref="H44">SUM(COUNTIF(HAT22N,{"",2,3,4,5,6,7,8,9,10,11,12,13,14,15,16,17,18,19,20}&amp;$C44)*{1,2,3,4,5,6,7,8,9,10,11,12,13,14,15,16,17,18,19,20})</f>
        <v>0</v>
      </c>
      <c r="I44" s="151">
        <f t="array" ref="I44">SUM(COUNTIF(HAT23N,{"",2,3,4,5,6,7,8,9,10,11,12,13,14,15,16,17,18,19,20}&amp;$C44)*{1,2,3,4,5,6,7,8,9,10,11,12,13,14,15,16,17,18,19,20})</f>
        <v>0</v>
      </c>
      <c r="J44" s="151">
        <f>SUM(COUNTIF(HAT242N,{"",2,3,4,5,6,7,8,9,10,11,12,13,14,15,16,17,18,19,20}&amp;$C44)*{1,2,3,4,5,6,7,8,9,10,11,12,13,14,15,16,17,18,19,20})</f>
        <v>0</v>
      </c>
      <c r="K44" s="151">
        <f>SUM(COUNTIF(HAT32N,{"",2,3,4,5,6,7,8,9,10,11,12,13,14,15,16,17,18,19,20}&amp;$C44)*{1,2,3,4,5,6,7,8,9,10,11,12,13,14,15,16,17,18,19,20})</f>
        <v>0</v>
      </c>
      <c r="L44" s="151">
        <f>SUM(COUNTIF(HAT160N,{"",2,3,4,5,6,7,8,9,10,11,12,13,14,15,16,17,18,19,20}&amp;$C44)*{1,2,3,4,5,6,7,8,9,10,11,12,13,14,15,16,17,18,19,20})</f>
        <v>0</v>
      </c>
      <c r="M44" s="151">
        <f>SUM(COUNTIF(HAT164N,{"",2,3,4,5,6,7,8,9,10,11,12,13,14,15,16,17,18,19,20}&amp;$C44)*{1,2,3,4,5,6,7,8,9,10,11,12,13,14,15,16,17,18,19,20})</f>
        <v>0</v>
      </c>
      <c r="N44" s="151">
        <f>SUM(COUNTIF(HAT95N,{"",2,3,4,5,6,7,8,9,10,11,12,13,14,15,16,17,18,19,20}&amp;$C44)*{1,2,3,4,5,6,7,8,9,10,11,12,13,14,15,16,17,18,19,20})</f>
        <v>0</v>
      </c>
      <c r="O44" s="151">
        <f>SUM(COUNTIF(HAT8N,{"",2,3,4,5,6,7,8,9,10,11,12,13,14,15,16,17,18,19,20}&amp;$C44)*{1,2,3,4,5,6,7,8,9,10,11,12,13,14,15,16,17,18,19,20})</f>
        <v>0</v>
      </c>
      <c r="P44" s="151">
        <f>SUM(COUNTIF(HAT52N,{"",2,3,4,5,6,7,8,9,10,11,12,13,14,15,16,17,18,19,20}&amp;$C44)*{1,2,3,4,5,6,7,8,9,10,11,12,13,14,15,16,17,18,19,20})</f>
        <v>0</v>
      </c>
      <c r="Q44" s="151">
        <f>SUM(COUNTIF(HAT10N,{"",2,3,4,5,6,7,8,9,10,11,12,13,14,15,16,17,18,19,20}&amp;$C44)*{1,2,3,4,5,6,7,8,9,10,11,12,13,14,15,16,17,18,19,20})</f>
        <v>3</v>
      </c>
      <c r="R44" s="151">
        <f>SUM(COUNTIF(HAT118N,{"",2,3,4,5,6,7,8,9,10,11,12,13,14,15,16,17,18,19,20}&amp;$C44)*{1,2,3,4,5,6,7,8,9,10,11,12,13,14,15,16,17,18,19,20})</f>
        <v>0</v>
      </c>
      <c r="S44" s="151">
        <f>SUM(COUNTIF(HAT301N,{"",2,3,4,5,6,7,8,9,10,11,12,13,14,15,16,17,18,19,20}&amp;$C44)*{1,2,3,4,5,6,7,8,9,10,11,12,13,14,15,16,17,18,19,20})</f>
        <v>0</v>
      </c>
      <c r="T44" s="151">
        <f>SUM(COUNTIF(HAT46N,{"",2,3,4,5,6,7,8,9,10,11,12,13,14,15,16,17,18,19,20}&amp;$C44)*{1,2,3,4,5,6,7,8,9,10,11,12,13,14,15,16,17,18,19,20})</f>
        <v>0</v>
      </c>
      <c r="U44" s="151">
        <f>SUM(COUNTIF(HAT378N,{"",2,3,4,5,6,7,8,9,10,11,12,13,14,15,16,17,18,19,20}&amp;$C44)*{1,2,3,4,5,6,7,8,9,10,11,12,13,14,15,16,17,18,19,20})</f>
        <v>0</v>
      </c>
      <c r="V44" s="145">
        <f t="shared" si="0"/>
        <v>20</v>
      </c>
      <c r="W44" s="149"/>
    </row>
    <row r="45" spans="1:24" ht="15.6">
      <c r="A45" s="141">
        <f>IF(V45=0,"ẩn",MAX($A$4:$A44)+1)</f>
        <v>16</v>
      </c>
      <c r="B45" s="142" t="s">
        <v>111</v>
      </c>
      <c r="C45" s="152" t="s">
        <v>264</v>
      </c>
      <c r="D45" s="143" t="s">
        <v>9</v>
      </c>
      <c r="E45" s="151">
        <f t="array" ref="E45">SUM(COUNTIF(HAT51N,{"",2,3,4,5,6,7,8,9,10,11,12,13,14,15,16,17,18,19,20}&amp;$C45)*{1,2,3,4,5,6,7,8,9,10,11,12,13,14,15,16,17,18,19,20})</f>
        <v>24</v>
      </c>
      <c r="F45" s="151">
        <f t="array" ref="F45">SUM(COUNTIF(HAT63N,{"",2,3,4,5,6,7,8,9,10,11,12,13,14,15,16,17,18,19,20}&amp;$C45)*{1,2,3,4,5,6,7,8,9,10,11,12,13,14,15,16,17,18,19,20})</f>
        <v>5</v>
      </c>
      <c r="G45" s="151">
        <f t="array" ref="G45">SUM(COUNTIF(HAT218N,{"",2,3,4,5,6,7,8,9,10,11,12,13,14,15,16,17,18,19,20}&amp;$C45)*{1,2,3,4,5,6,7,8,9,10,11,12,13,14,15,16,17,18,19,20})</f>
        <v>0</v>
      </c>
      <c r="H45" s="151">
        <f t="array" ref="H45">SUM(COUNTIF(HAT22N,{"",2,3,4,5,6,7,8,9,10,11,12,13,14,15,16,17,18,19,20}&amp;$C45)*{1,2,3,4,5,6,7,8,9,10,11,12,13,14,15,16,17,18,19,20})</f>
        <v>0</v>
      </c>
      <c r="I45" s="151">
        <f t="array" ref="I45">SUM(COUNTIF(HAT23N,{"",2,3,4,5,6,7,8,9,10,11,12,13,14,15,16,17,18,19,20}&amp;$C45)*{1,2,3,4,5,6,7,8,9,10,11,12,13,14,15,16,17,18,19,20})</f>
        <v>8</v>
      </c>
      <c r="J45" s="151">
        <f>SUM(COUNTIF(HAT242N,{"",2,3,4,5,6,7,8,9,10,11,12,13,14,15,16,17,18,19,20}&amp;$C45)*{1,2,3,4,5,6,7,8,9,10,11,12,13,14,15,16,17,18,19,20})</f>
        <v>30</v>
      </c>
      <c r="K45" s="151">
        <f>SUM(COUNTIF(HAT32N,{"",2,3,4,5,6,7,8,9,10,11,12,13,14,15,16,17,18,19,20}&amp;$C45)*{1,2,3,4,5,6,7,8,9,10,11,12,13,14,15,16,17,18,19,20})</f>
        <v>16</v>
      </c>
      <c r="L45" s="151">
        <f>SUM(COUNTIF(HAT160N,{"",2,3,4,5,6,7,8,9,10,11,12,13,14,15,16,17,18,19,20}&amp;$C45)*{1,2,3,4,5,6,7,8,9,10,11,12,13,14,15,16,17,18,19,20})</f>
        <v>6</v>
      </c>
      <c r="M45" s="151">
        <f>SUM(COUNTIF(HAT164N,{"",2,3,4,5,6,7,8,9,10,11,12,13,14,15,16,17,18,19,20}&amp;$C45)*{1,2,3,4,5,6,7,8,9,10,11,12,13,14,15,16,17,18,19,20})</f>
        <v>10</v>
      </c>
      <c r="N45" s="151">
        <f>SUM(COUNTIF(HAT95N,{"",2,3,4,5,6,7,8,9,10,11,12,13,14,15,16,17,18,19,20}&amp;$C45)*{1,2,3,4,5,6,7,8,9,10,11,12,13,14,15,16,17,18,19,20})</f>
        <v>0</v>
      </c>
      <c r="O45" s="151">
        <f>SUM(COUNTIF(HAT8N,{"",2,3,4,5,6,7,8,9,10,11,12,13,14,15,16,17,18,19,20}&amp;$C45)*{1,2,3,4,5,6,7,8,9,10,11,12,13,14,15,16,17,18,19,20})</f>
        <v>20</v>
      </c>
      <c r="P45" s="151">
        <f>SUM(COUNTIF(HAT52N,{"",2,3,4,5,6,7,8,9,10,11,12,13,14,15,16,17,18,19,20}&amp;$C45)*{1,2,3,4,5,6,7,8,9,10,11,12,13,14,15,16,17,18,19,20})</f>
        <v>1</v>
      </c>
      <c r="Q45" s="151">
        <f>SUM(COUNTIF(HAT10N,{"",2,3,4,5,6,7,8,9,10,11,12,13,14,15,16,17,18,19,20}&amp;$C45)*{1,2,3,4,5,6,7,8,9,10,11,12,13,14,15,16,17,18,19,20})</f>
        <v>3</v>
      </c>
      <c r="R45" s="151">
        <f>SUM(COUNTIF(HAT118N,{"",2,3,4,5,6,7,8,9,10,11,12,13,14,15,16,17,18,19,20}&amp;$C45)*{1,2,3,4,5,6,7,8,9,10,11,12,13,14,15,16,17,18,19,20})</f>
        <v>13</v>
      </c>
      <c r="S45" s="151">
        <f>SUM(COUNTIF(HAT301N,{"",2,3,4,5,6,7,8,9,10,11,12,13,14,15,16,17,18,19,20}&amp;$C45)*{1,2,3,4,5,6,7,8,9,10,11,12,13,14,15,16,17,18,19,20})</f>
        <v>7</v>
      </c>
      <c r="T45" s="151">
        <f>SUM(COUNTIF(HAT46N,{"",2,3,4,5,6,7,8,9,10,11,12,13,14,15,16,17,18,19,20}&amp;$C45)*{1,2,3,4,5,6,7,8,9,10,11,12,13,14,15,16,17,18,19,20})</f>
        <v>6</v>
      </c>
      <c r="U45" s="151">
        <f>SUM(COUNTIF(HAT378N,{"",2,3,4,5,6,7,8,9,10,11,12,13,14,15,16,17,18,19,20}&amp;$C45)*{1,2,3,4,5,6,7,8,9,10,11,12,13,14,15,16,17,18,19,20})</f>
        <v>10</v>
      </c>
      <c r="V45" s="145">
        <f t="shared" si="0"/>
        <v>159</v>
      </c>
      <c r="W45" s="149"/>
    </row>
    <row r="46" spans="1:24" ht="15.6">
      <c r="A46" s="141">
        <f>IF(V46=0,"ẩn",MAX($A$4:$A45)+1)</f>
        <v>17</v>
      </c>
      <c r="B46" s="142" t="s">
        <v>2176</v>
      </c>
      <c r="C46" s="152" t="s">
        <v>890</v>
      </c>
      <c r="D46" s="143" t="s">
        <v>9</v>
      </c>
      <c r="E46" s="151">
        <f t="array" ref="E46">SUM(COUNTIF(HAT51N,{"",2,3,4,5,6,7,8,9,10,11,12,13,14,15,16,17,18,19,20}&amp;$C46)*{1,2,3,4,5,6,7,8,9,10,11,12,13,14,15,16,17,18,19,20})</f>
        <v>22</v>
      </c>
      <c r="F46" s="151">
        <f t="array" ref="F46">SUM(COUNTIF(HAT63N,{"",2,3,4,5,6,7,8,9,10,11,12,13,14,15,16,17,18,19,20}&amp;$C46)*{1,2,3,4,5,6,7,8,9,10,11,12,13,14,15,16,17,18,19,20})</f>
        <v>6</v>
      </c>
      <c r="G46" s="151">
        <f t="array" ref="G46">SUM(COUNTIF(HAT218N,{"",2,3,4,5,6,7,8,9,10,11,12,13,14,15,16,17,18,19,20}&amp;$C46)*{1,2,3,4,5,6,7,8,9,10,11,12,13,14,15,16,17,18,19,20})</f>
        <v>2</v>
      </c>
      <c r="H46" s="151">
        <f t="array" ref="H46">SUM(COUNTIF(HAT22N,{"",2,3,4,5,6,7,8,9,10,11,12,13,14,15,16,17,18,19,20}&amp;$C46)*{1,2,3,4,5,6,7,8,9,10,11,12,13,14,15,16,17,18,19,20})</f>
        <v>2</v>
      </c>
      <c r="I46" s="151">
        <f t="array" ref="I46">SUM(COUNTIF(HAT23N,{"",2,3,4,5,6,7,8,9,10,11,12,13,14,15,16,17,18,19,20}&amp;$C46)*{1,2,3,4,5,6,7,8,9,10,11,12,13,14,15,16,17,18,19,20})</f>
        <v>11</v>
      </c>
      <c r="J46" s="151">
        <f>SUM(COUNTIF(HAT242N,{"",2,3,4,5,6,7,8,9,10,11,12,13,14,15,16,17,18,19,20}&amp;$C46)*{1,2,3,4,5,6,7,8,9,10,11,12,13,14,15,16,17,18,19,20})</f>
        <v>26</v>
      </c>
      <c r="K46" s="151">
        <f>SUM(COUNTIF(HAT32N,{"",2,3,4,5,6,7,8,9,10,11,12,13,14,15,16,17,18,19,20}&amp;$C46)*{1,2,3,4,5,6,7,8,9,10,11,12,13,14,15,16,17,18,19,20})</f>
        <v>6</v>
      </c>
      <c r="L46" s="151">
        <f>SUM(COUNTIF(HAT160N,{"",2,3,4,5,6,7,8,9,10,11,12,13,14,15,16,17,18,19,20}&amp;$C46)*{1,2,3,4,5,6,7,8,9,10,11,12,13,14,15,16,17,18,19,20})</f>
        <v>10</v>
      </c>
      <c r="M46" s="151">
        <f>SUM(COUNTIF(HAT164N,{"",2,3,4,5,6,7,8,9,10,11,12,13,14,15,16,17,18,19,20}&amp;$C46)*{1,2,3,4,5,6,7,8,9,10,11,12,13,14,15,16,17,18,19,20})</f>
        <v>16</v>
      </c>
      <c r="N46" s="151">
        <f>SUM(COUNTIF(HAT95N,{"",2,3,4,5,6,7,8,9,10,11,12,13,14,15,16,17,18,19,20}&amp;$C46)*{1,2,3,4,5,6,7,8,9,10,11,12,13,14,15,16,17,18,19,20})</f>
        <v>2</v>
      </c>
      <c r="O46" s="151">
        <f>SUM(COUNTIF(HAT8N,{"",2,3,4,5,6,7,8,9,10,11,12,13,14,15,16,17,18,19,20}&amp;$C46)*{1,2,3,4,5,6,7,8,9,10,11,12,13,14,15,16,17,18,19,20})</f>
        <v>10</v>
      </c>
      <c r="P46" s="151">
        <f>SUM(COUNTIF(HAT52N,{"",2,3,4,5,6,7,8,9,10,11,12,13,14,15,16,17,18,19,20}&amp;$C46)*{1,2,3,4,5,6,7,8,9,10,11,12,13,14,15,16,17,18,19,20})</f>
        <v>6</v>
      </c>
      <c r="Q46" s="151">
        <f>SUM(COUNTIF(HAT10N,{"",2,3,4,5,6,7,8,9,10,11,12,13,14,15,16,17,18,19,20}&amp;$C46)*{1,2,3,4,5,6,7,8,9,10,11,12,13,14,15,16,17,18,19,20})</f>
        <v>6</v>
      </c>
      <c r="R46" s="151">
        <f>SUM(COUNTIF(HAT118N,{"",2,3,4,5,6,7,8,9,10,11,12,13,14,15,16,17,18,19,20}&amp;$C46)*{1,2,3,4,5,6,7,8,9,10,11,12,13,14,15,16,17,18,19,20})</f>
        <v>12</v>
      </c>
      <c r="S46" s="151">
        <f>SUM(COUNTIF(HAT301N,{"",2,3,4,5,6,7,8,9,10,11,12,13,14,15,16,17,18,19,20}&amp;$C46)*{1,2,3,4,5,6,7,8,9,10,11,12,13,14,15,16,17,18,19,20})</f>
        <v>4</v>
      </c>
      <c r="T46" s="151">
        <f>SUM(COUNTIF(HAT46N,{"",2,3,4,5,6,7,8,9,10,11,12,13,14,15,16,17,18,19,20}&amp;$C46)*{1,2,3,4,5,6,7,8,9,10,11,12,13,14,15,16,17,18,19,20})</f>
        <v>10</v>
      </c>
      <c r="U46" s="151">
        <f>SUM(COUNTIF(HAT378N,{"",2,3,4,5,6,7,8,9,10,11,12,13,14,15,16,17,18,19,20}&amp;$C46)*{1,2,3,4,5,6,7,8,9,10,11,12,13,14,15,16,17,18,19,20})</f>
        <v>16</v>
      </c>
      <c r="V46" s="145">
        <f t="shared" si="0"/>
        <v>167</v>
      </c>
      <c r="W46" s="149"/>
    </row>
    <row r="47" spans="1:24" ht="15.6">
      <c r="A47" s="141">
        <f>IF(V47=0,"ẩn",MAX($A$4:$A46)+1)</f>
        <v>18</v>
      </c>
      <c r="B47" s="142" t="s">
        <v>2193</v>
      </c>
      <c r="C47" s="143" t="s">
        <v>2194</v>
      </c>
      <c r="D47" s="143" t="s">
        <v>12</v>
      </c>
      <c r="E47" s="151">
        <f t="array" ref="E47">SUM(COUNTIF(HAT51N,{"",2,3,4,5,6,7,8,9,10,11,12,13,14,15,16,17,18,19,20}&amp;$C47)*{1,2,3,4,5,6,7,8,9,10,11,12,13,14,15,16,17,18,19,20})</f>
        <v>6</v>
      </c>
      <c r="F47" s="151">
        <f t="array" ref="F47">SUM(COUNTIF(HAT63N,{"",2,3,4,5,6,7,8,9,10,11,12,13,14,15,16,17,18,19,20}&amp;$C47)*{1,2,3,4,5,6,7,8,9,10,11,12,13,14,15,16,17,18,19,20})</f>
        <v>9</v>
      </c>
      <c r="G47" s="151">
        <f t="array" ref="G47">SUM(COUNTIF(HAT218N,{"",2,3,4,5,6,7,8,9,10,11,12,13,14,15,16,17,18,19,20}&amp;$C47)*{1,2,3,4,5,6,7,8,9,10,11,12,13,14,15,16,17,18,19,20})</f>
        <v>6</v>
      </c>
      <c r="H47" s="151">
        <f t="array" ref="H47">SUM(COUNTIF(HAT22N,{"",2,3,4,5,6,7,8,9,10,11,12,13,14,15,16,17,18,19,20}&amp;$C47)*{1,2,3,4,5,6,7,8,9,10,11,12,13,14,15,16,17,18,19,20})</f>
        <v>6</v>
      </c>
      <c r="I47" s="151">
        <f t="array" ref="I47">SUM(COUNTIF(HAT23N,{"",2,3,4,5,6,7,8,9,10,11,12,13,14,15,16,17,18,19,20}&amp;$C47)*{1,2,3,4,5,6,7,8,9,10,11,12,13,14,15,16,17,18,19,20})</f>
        <v>12</v>
      </c>
      <c r="J47" s="151">
        <f>SUM(COUNTIF(HAT242N,{"",2,3,4,5,6,7,8,9,10,11,12,13,14,15,16,17,18,19,20}&amp;$C47)*{1,2,3,4,5,6,7,8,9,10,11,12,13,14,15,16,17,18,19,20})</f>
        <v>42</v>
      </c>
      <c r="K47" s="151">
        <f>SUM(COUNTIF(HAT32N,{"",2,3,4,5,6,7,8,9,10,11,12,13,14,15,16,17,18,19,20}&amp;$C47)*{1,2,3,4,5,6,7,8,9,10,11,12,13,14,15,16,17,18,19,20})</f>
        <v>12</v>
      </c>
      <c r="L47" s="151">
        <f>SUM(COUNTIF(HAT160N,{"",2,3,4,5,6,7,8,9,10,11,12,13,14,15,16,17,18,19,20}&amp;$C47)*{1,2,3,4,5,6,7,8,9,10,11,12,13,14,15,16,17,18,19,20})</f>
        <v>9</v>
      </c>
      <c r="M47" s="151">
        <f>SUM(COUNTIF(HAT164N,{"",2,3,4,5,6,7,8,9,10,11,12,13,14,15,16,17,18,19,20}&amp;$C47)*{1,2,3,4,5,6,7,8,9,10,11,12,13,14,15,16,17,18,19,20})</f>
        <v>0</v>
      </c>
      <c r="N47" s="151">
        <f>SUM(COUNTIF(HAT95N,{"",2,3,4,5,6,7,8,9,10,11,12,13,14,15,16,17,18,19,20}&amp;$C47)*{1,2,3,4,5,6,7,8,9,10,11,12,13,14,15,16,17,18,19,20})</f>
        <v>0</v>
      </c>
      <c r="O47" s="151">
        <f>SUM(COUNTIF(HAT8N,{"",2,3,4,5,6,7,8,9,10,11,12,13,14,15,16,17,18,19,20}&amp;$C47)*{1,2,3,4,5,6,7,8,9,10,11,12,13,14,15,16,17,18,19,20})</f>
        <v>0</v>
      </c>
      <c r="P47" s="151">
        <f>SUM(COUNTIF(HAT52N,{"",2,3,4,5,6,7,8,9,10,11,12,13,14,15,16,17,18,19,20}&amp;$C47)*{1,2,3,4,5,6,7,8,9,10,11,12,13,14,15,16,17,18,19,20})</f>
        <v>0</v>
      </c>
      <c r="Q47" s="151">
        <f>SUM(COUNTIF(HAT10N,{"",2,3,4,5,6,7,8,9,10,11,12,13,14,15,16,17,18,19,20}&amp;$C47)*{1,2,3,4,5,6,7,8,9,10,11,12,13,14,15,16,17,18,19,20})</f>
        <v>0</v>
      </c>
      <c r="R47" s="151">
        <f>SUM(COUNTIF(HAT118N,{"",2,3,4,5,6,7,8,9,10,11,12,13,14,15,16,17,18,19,20}&amp;$C47)*{1,2,3,4,5,6,7,8,9,10,11,12,13,14,15,16,17,18,19,20})</f>
        <v>0</v>
      </c>
      <c r="S47" s="151">
        <f>SUM(COUNTIF(HAT301N,{"",2,3,4,5,6,7,8,9,10,11,12,13,14,15,16,17,18,19,20}&amp;$C47)*{1,2,3,4,5,6,7,8,9,10,11,12,13,14,15,16,17,18,19,20})</f>
        <v>3</v>
      </c>
      <c r="T47" s="151">
        <f>SUM(COUNTIF(HAT46N,{"",2,3,4,5,6,7,8,9,10,11,12,13,14,15,16,17,18,19,20}&amp;$C47)*{1,2,3,4,5,6,7,8,9,10,11,12,13,14,15,16,17,18,19,20})</f>
        <v>0</v>
      </c>
      <c r="U47" s="151">
        <f>SUM(COUNTIF(HAT378N,{"",2,3,4,5,6,7,8,9,10,11,12,13,14,15,16,17,18,19,20}&amp;$C47)*{1,2,3,4,5,6,7,8,9,10,11,12,13,14,15,16,17,18,19,20})</f>
        <v>0</v>
      </c>
      <c r="V47" s="145">
        <f t="shared" si="0"/>
        <v>105</v>
      </c>
      <c r="W47" s="149"/>
    </row>
    <row r="48" spans="1:24" ht="15.6">
      <c r="A48" s="141">
        <f>IF(V48=0,"ẩn",MAX($A$4:$A47)+1)</f>
        <v>19</v>
      </c>
      <c r="B48" s="142" t="s">
        <v>2192</v>
      </c>
      <c r="C48" s="143" t="s">
        <v>2195</v>
      </c>
      <c r="D48" s="143" t="s">
        <v>12</v>
      </c>
      <c r="E48" s="151">
        <f t="array" ref="E48">SUM(COUNTIF(HAT51N,{"",2,3,4,5,6,7,8,9,10,11,12,13,14,15,16,17,18,19,20}&amp;$C48)*{1,2,3,4,5,6,7,8,9,10,11,12,13,14,15,16,17,18,19,20})</f>
        <v>45</v>
      </c>
      <c r="F48" s="151">
        <f t="array" ref="F48">SUM(COUNTIF(HAT63N,{"",2,3,4,5,6,7,8,9,10,11,12,13,14,15,16,17,18,19,20}&amp;$C48)*{1,2,3,4,5,6,7,8,9,10,11,12,13,14,15,16,17,18,19,20})</f>
        <v>6</v>
      </c>
      <c r="G48" s="151">
        <f t="array" ref="G48">SUM(COUNTIF(HAT218N,{"",2,3,4,5,6,7,8,9,10,11,12,13,14,15,16,17,18,19,20}&amp;$C48)*{1,2,3,4,5,6,7,8,9,10,11,12,13,14,15,16,17,18,19,20})</f>
        <v>0</v>
      </c>
      <c r="H48" s="151">
        <f t="array" ref="H48">SUM(COUNTIF(HAT22N,{"",2,3,4,5,6,7,8,9,10,11,12,13,14,15,16,17,18,19,20}&amp;$C48)*{1,2,3,4,5,6,7,8,9,10,11,12,13,14,15,16,17,18,19,20})</f>
        <v>0</v>
      </c>
      <c r="I48" s="151">
        <f t="array" ref="I48">SUM(COUNTIF(HAT23N,{"",2,3,4,5,6,7,8,9,10,11,12,13,14,15,16,17,18,19,20}&amp;$C48)*{1,2,3,4,5,6,7,8,9,10,11,12,13,14,15,16,17,18,19,20})</f>
        <v>9</v>
      </c>
      <c r="J48" s="151">
        <f>SUM(COUNTIF(HAT242N,{"",2,3,4,5,6,7,8,9,10,11,12,13,14,15,16,17,18,19,20}&amp;$C48)*{1,2,3,4,5,6,7,8,9,10,11,12,13,14,15,16,17,18,19,20})</f>
        <v>12</v>
      </c>
      <c r="K48" s="151">
        <f>SUM(COUNTIF(HAT32N,{"",2,3,4,5,6,7,8,9,10,11,12,13,14,15,16,17,18,19,20}&amp;$C48)*{1,2,3,4,5,6,7,8,9,10,11,12,13,14,15,16,17,18,19,20})</f>
        <v>0</v>
      </c>
      <c r="L48" s="151">
        <f>SUM(COUNTIF(HAT160N,{"",2,3,4,5,6,7,8,9,10,11,12,13,14,15,16,17,18,19,20}&amp;$C48)*{1,2,3,4,5,6,7,8,9,10,11,12,13,14,15,16,17,18,19,20})</f>
        <v>12</v>
      </c>
      <c r="M48" s="151">
        <f>SUM(COUNTIF(HAT164N,{"",2,3,4,5,6,7,8,9,10,11,12,13,14,15,16,17,18,19,20}&amp;$C48)*{1,2,3,4,5,6,7,8,9,10,11,12,13,14,15,16,17,18,19,20})</f>
        <v>30</v>
      </c>
      <c r="N48" s="151">
        <f>SUM(COUNTIF(HAT95N,{"",2,3,4,5,6,7,8,9,10,11,12,13,14,15,16,17,18,19,20}&amp;$C48)*{1,2,3,4,5,6,7,8,9,10,11,12,13,14,15,16,17,18,19,20})</f>
        <v>6</v>
      </c>
      <c r="O48" s="151">
        <f>SUM(COUNTIF(HAT8N,{"",2,3,4,5,6,7,8,9,10,11,12,13,14,15,16,17,18,19,20}&amp;$C48)*{1,2,3,4,5,6,7,8,9,10,11,12,13,14,15,16,17,18,19,20})</f>
        <v>18</v>
      </c>
      <c r="P48" s="151">
        <f>SUM(COUNTIF(HAT52N,{"",2,3,4,5,6,7,8,9,10,11,12,13,14,15,16,17,18,19,20}&amp;$C48)*{1,2,3,4,5,6,7,8,9,10,11,12,13,14,15,16,17,18,19,20})</f>
        <v>12</v>
      </c>
      <c r="Q48" s="151">
        <f>SUM(COUNTIF(HAT10N,{"",2,3,4,5,6,7,8,9,10,11,12,13,14,15,16,17,18,19,20}&amp;$C48)*{1,2,3,4,5,6,7,8,9,10,11,12,13,14,15,16,17,18,19,20})</f>
        <v>9</v>
      </c>
      <c r="R48" s="151">
        <f>SUM(COUNTIF(HAT118N,{"",2,3,4,5,6,7,8,9,10,11,12,13,14,15,16,17,18,19,20}&amp;$C48)*{1,2,3,4,5,6,7,8,9,10,11,12,13,14,15,16,17,18,19,20})</f>
        <v>21</v>
      </c>
      <c r="S48" s="151">
        <f>SUM(COUNTIF(HAT301N,{"",2,3,4,5,6,7,8,9,10,11,12,13,14,15,16,17,18,19,20}&amp;$C48)*{1,2,3,4,5,6,7,8,9,10,11,12,13,14,15,16,17,18,19,20})</f>
        <v>6</v>
      </c>
      <c r="T48" s="151">
        <f>SUM(COUNTIF(HAT46N,{"",2,3,4,5,6,7,8,9,10,11,12,13,14,15,16,17,18,19,20}&amp;$C48)*{1,2,3,4,5,6,7,8,9,10,11,12,13,14,15,16,17,18,19,20})</f>
        <v>18</v>
      </c>
      <c r="U48" s="151">
        <f>SUM(COUNTIF(HAT378N,{"",2,3,4,5,6,7,8,9,10,11,12,13,14,15,16,17,18,19,20}&amp;$C48)*{1,2,3,4,5,6,7,8,9,10,11,12,13,14,15,16,17,18,19,20})</f>
        <v>30</v>
      </c>
      <c r="V48" s="145">
        <f t="shared" si="0"/>
        <v>234</v>
      </c>
      <c r="W48" s="149"/>
    </row>
    <row r="49" spans="1:23" ht="31.2">
      <c r="A49" s="141">
        <f>IF(V49=0,"ẩn",MAX($A$4:$A48)+1)</f>
        <v>20</v>
      </c>
      <c r="B49" s="142" t="s">
        <v>2177</v>
      </c>
      <c r="C49" s="152" t="s">
        <v>2203</v>
      </c>
      <c r="D49" s="143" t="s">
        <v>9</v>
      </c>
      <c r="E49" s="151">
        <f t="array" ref="E49">SUM(COUNTIF(HAT51N,{"",2,3,4,5,6,7,8,9,10,11,12,13,14,15,16,17,18,19,20}&amp;$C49)*{1,2,3,4,5,6,7,8,9,10,11,12,13,14,15,16,17,18,19,20})</f>
        <v>56</v>
      </c>
      <c r="F49" s="151">
        <f t="array" ref="F49">SUM(COUNTIF(HAT63N,{"",2,3,4,5,6,7,8,9,10,11,12,13,14,15,16,17,18,19,20}&amp;$C49)*{1,2,3,4,5,6,7,8,9,10,11,12,13,14,15,16,17,18,19,20})</f>
        <v>24</v>
      </c>
      <c r="G49" s="151">
        <f t="array" ref="G49">SUM(COUNTIF(HAT218N,{"",2,3,4,5,6,7,8,9,10,11,12,13,14,15,16,17,18,19,20}&amp;$C49)*{1,2,3,4,5,6,7,8,9,10,11,12,13,14,15,16,17,18,19,20})</f>
        <v>8</v>
      </c>
      <c r="H49" s="151">
        <f t="array" ref="H49">SUM(COUNTIF(HAT22N,{"",2,3,4,5,6,7,8,9,10,11,12,13,14,15,16,17,18,19,20}&amp;$C49)*{1,2,3,4,5,6,7,8,9,10,11,12,13,14,15,16,17,18,19,20})</f>
        <v>8</v>
      </c>
      <c r="I49" s="151">
        <f t="array" ref="I49">SUM(COUNTIF(HAT23N,{"",2,3,4,5,6,7,8,9,10,11,12,13,14,15,16,17,18,19,20}&amp;$C49)*{1,2,3,4,5,6,7,8,9,10,11,12,13,14,15,16,17,18,19,20})</f>
        <v>16</v>
      </c>
      <c r="J49" s="151">
        <f>SUM(COUNTIF(HAT242N,{"",2,3,4,5,6,7,8,9,10,11,12,13,14,15,16,17,18,19,20}&amp;$C49)*{1,2,3,4,5,6,7,8,9,10,11,12,13,14,15,16,17,18,19,20})</f>
        <v>16</v>
      </c>
      <c r="K49" s="151">
        <f>SUM(COUNTIF(HAT32N,{"",2,3,4,5,6,7,8,9,10,11,12,13,14,15,16,17,18,19,20}&amp;$C49)*{1,2,3,4,5,6,7,8,9,10,11,12,13,14,15,16,17,18,19,20})</f>
        <v>0</v>
      </c>
      <c r="L49" s="151">
        <f>SUM(COUNTIF(HAT160N,{"",2,3,4,5,6,7,8,9,10,11,12,13,14,15,16,17,18,19,20}&amp;$C49)*{1,2,3,4,5,6,7,8,9,10,11,12,13,14,15,16,17,18,19,20})</f>
        <v>16</v>
      </c>
      <c r="M49" s="151">
        <f>SUM(COUNTIF(HAT164N,{"",2,3,4,5,6,7,8,9,10,11,12,13,14,15,16,17,18,19,20}&amp;$C49)*{1,2,3,4,5,6,7,8,9,10,11,12,13,14,15,16,17,18,19,20})</f>
        <v>8</v>
      </c>
      <c r="N49" s="151">
        <f>SUM(COUNTIF(HAT95N,{"",2,3,4,5,6,7,8,9,10,11,12,13,14,15,16,17,18,19,20}&amp;$C49)*{1,2,3,4,5,6,7,8,9,10,11,12,13,14,15,16,17,18,19,20})</f>
        <v>16</v>
      </c>
      <c r="O49" s="151">
        <f>SUM(COUNTIF(HAT8N,{"",2,3,4,5,6,7,8,9,10,11,12,13,14,15,16,17,18,19,20}&amp;$C49)*{1,2,3,4,5,6,7,8,9,10,11,12,13,14,15,16,17,18,19,20})</f>
        <v>0</v>
      </c>
      <c r="P49" s="151">
        <f>SUM(COUNTIF(HAT52N,{"",2,3,4,5,6,7,8,9,10,11,12,13,14,15,16,17,18,19,20}&amp;$C49)*{1,2,3,4,5,6,7,8,9,10,11,12,13,14,15,16,17,18,19,20})</f>
        <v>0</v>
      </c>
      <c r="Q49" s="151">
        <f>SUM(COUNTIF(HAT10N,{"",2,3,4,5,6,7,8,9,10,11,12,13,14,15,16,17,18,19,20}&amp;$C49)*{1,2,3,4,5,6,7,8,9,10,11,12,13,14,15,16,17,18,19,20})</f>
        <v>16</v>
      </c>
      <c r="R49" s="151">
        <f>SUM(COUNTIF(HAT118N,{"",2,3,4,5,6,7,8,9,10,11,12,13,14,15,16,17,18,19,20}&amp;$C49)*{1,2,3,4,5,6,7,8,9,10,11,12,13,14,15,16,17,18,19,20})</f>
        <v>0</v>
      </c>
      <c r="S49" s="151">
        <f>SUM(COUNTIF(HAT301N,{"",2,3,4,5,6,7,8,9,10,11,12,13,14,15,16,17,18,19,20}&amp;$C49)*{1,2,3,4,5,6,7,8,9,10,11,12,13,14,15,16,17,18,19,20})</f>
        <v>0</v>
      </c>
      <c r="T49" s="151">
        <f>SUM(COUNTIF(HAT46N,{"",2,3,4,5,6,7,8,9,10,11,12,13,14,15,16,17,18,19,20}&amp;$C49)*{1,2,3,4,5,6,7,8,9,10,11,12,13,14,15,16,17,18,19,20})</f>
        <v>0</v>
      </c>
      <c r="U49" s="151">
        <f>SUM(COUNTIF(HAT378N,{"",2,3,4,5,6,7,8,9,10,11,12,13,14,15,16,17,18,19,20}&amp;$C49)*{1,2,3,4,5,6,7,8,9,10,11,12,13,14,15,16,17,18,19,20})</f>
        <v>8</v>
      </c>
      <c r="V49" s="145">
        <f t="shared" si="0"/>
        <v>192</v>
      </c>
      <c r="W49" s="149"/>
    </row>
    <row r="50" spans="1:23" ht="31.2" hidden="1">
      <c r="A50" s="141" t="str">
        <f>IF(V50=0,"ẩn",MAX($A$4:$A49)+1)</f>
        <v>ẩn</v>
      </c>
      <c r="B50" s="142" t="s">
        <v>2178</v>
      </c>
      <c r="C50" s="152" t="s">
        <v>2179</v>
      </c>
      <c r="D50" s="143" t="s">
        <v>9</v>
      </c>
      <c r="E50" s="151">
        <f t="array" ref="E50">SUM(COUNTIF(HAT51N,{"",2,3,4,5,6,7,8,9,10,11,12,13,14,15,16,17,18,19,20}&amp;$C50)*{1,2,3,4,5,6,7,8,9,10,11,12,13,14,15,16,17,18,19,20})</f>
        <v>0</v>
      </c>
      <c r="F50" s="151">
        <f t="array" ref="F50">SUM(COUNTIF(HAT63N,{"",2,3,4,5,6,7,8,9,10,11,12,13,14,15,16,17,18,19,20}&amp;$C50)*{1,2,3,4,5,6,7,8,9,10,11,12,13,14,15,16,17,18,19,20})</f>
        <v>0</v>
      </c>
      <c r="G50" s="151">
        <f t="array" ref="G50">SUM(COUNTIF(HAT218N,{"",2,3,4,5,6,7,8,9,10,11,12,13,14,15,16,17,18,19,20}&amp;$C50)*{1,2,3,4,5,6,7,8,9,10,11,12,13,14,15,16,17,18,19,20})</f>
        <v>0</v>
      </c>
      <c r="H50" s="151">
        <f t="array" ref="H50">SUM(COUNTIF(HAT22N,{"",2,3,4,5,6,7,8,9,10,11,12,13,14,15,16,17,18,19,20}&amp;$C50)*{1,2,3,4,5,6,7,8,9,10,11,12,13,14,15,16,17,18,19,20})</f>
        <v>0</v>
      </c>
      <c r="I50" s="151">
        <f t="array" ref="I50">SUM(COUNTIF(HAT23N,{"",2,3,4,5,6,7,8,9,10,11,12,13,14,15,16,17,18,19,20}&amp;$C50)*{1,2,3,4,5,6,7,8,9,10,11,12,13,14,15,16,17,18,19,20})</f>
        <v>0</v>
      </c>
      <c r="J50" s="151">
        <f>SUM(COUNTIF(HAT242N,{"",2,3,4,5,6,7,8,9,10,11,12,13,14,15,16,17,18,19,20}&amp;$C50)*{1,2,3,4,5,6,7,8,9,10,11,12,13,14,15,16,17,18,19,20})</f>
        <v>0</v>
      </c>
      <c r="K50" s="151">
        <f>SUM(COUNTIF(HAT32N,{"",2,3,4,5,6,7,8,9,10,11,12,13,14,15,16,17,18,19,20}&amp;$C50)*{1,2,3,4,5,6,7,8,9,10,11,12,13,14,15,16,17,18,19,20})</f>
        <v>0</v>
      </c>
      <c r="L50" s="151">
        <f>SUM(COUNTIF(HAT160N,{"",2,3,4,5,6,7,8,9,10,11,12,13,14,15,16,17,18,19,20}&amp;$C50)*{1,2,3,4,5,6,7,8,9,10,11,12,13,14,15,16,17,18,19,20})</f>
        <v>0</v>
      </c>
      <c r="M50" s="151">
        <f>SUM(COUNTIF(HAT164N,{"",2,3,4,5,6,7,8,9,10,11,12,13,14,15,16,17,18,19,20}&amp;$C50)*{1,2,3,4,5,6,7,8,9,10,11,12,13,14,15,16,17,18,19,20})</f>
        <v>0</v>
      </c>
      <c r="N50" s="151">
        <f>SUM(COUNTIF(HAT95N,{"",2,3,4,5,6,7,8,9,10,11,12,13,14,15,16,17,18,19,20}&amp;$C50)*{1,2,3,4,5,6,7,8,9,10,11,12,13,14,15,16,17,18,19,20})</f>
        <v>0</v>
      </c>
      <c r="O50" s="151">
        <f>SUM(COUNTIF(HAT8N,{"",2,3,4,5,6,7,8,9,10,11,12,13,14,15,16,17,18,19,20}&amp;$C50)*{1,2,3,4,5,6,7,8,9,10,11,12,13,14,15,16,17,18,19,20})</f>
        <v>0</v>
      </c>
      <c r="P50" s="151">
        <f>SUM(COUNTIF(HAT52N,{"",2,3,4,5,6,7,8,9,10,11,12,13,14,15,16,17,18,19,20}&amp;$C50)*{1,2,3,4,5,6,7,8,9,10,11,12,13,14,15,16,17,18,19,20})</f>
        <v>0</v>
      </c>
      <c r="Q50" s="151">
        <f>SUM(COUNTIF(HAT10N,{"",2,3,4,5,6,7,8,9,10,11,12,13,14,15,16,17,18,19,20}&amp;$C50)*{1,2,3,4,5,6,7,8,9,10,11,12,13,14,15,16,17,18,19,20})</f>
        <v>0</v>
      </c>
      <c r="R50" s="151">
        <f>SUM(COUNTIF(HAT118N,{"",2,3,4,5,6,7,8,9,10,11,12,13,14,15,16,17,18,19,20}&amp;$C50)*{1,2,3,4,5,6,7,8,9,10,11,12,13,14,15,16,17,18,19,20})</f>
        <v>0</v>
      </c>
      <c r="S50" s="151">
        <f>SUM(COUNTIF(HAT301N,{"",2,3,4,5,6,7,8,9,10,11,12,13,14,15,16,17,18,19,20}&amp;$C50)*{1,2,3,4,5,6,7,8,9,10,11,12,13,14,15,16,17,18,19,20})</f>
        <v>0</v>
      </c>
      <c r="T50" s="151">
        <f>SUM(COUNTIF(HAT46N,{"",2,3,4,5,6,7,8,9,10,11,12,13,14,15,16,17,18,19,20}&amp;$C50)*{1,2,3,4,5,6,7,8,9,10,11,12,13,14,15,16,17,18,19,20})</f>
        <v>0</v>
      </c>
      <c r="U50" s="151">
        <f>SUM(COUNTIF(HAT378N,{"",2,3,4,5,6,7,8,9,10,11,12,13,14,15,16,17,18,19,20}&amp;$C50)*{1,2,3,4,5,6,7,8,9,10,11,12,13,14,15,16,17,18,19,20})</f>
        <v>0</v>
      </c>
      <c r="V50" s="145">
        <f t="shared" si="0"/>
        <v>0</v>
      </c>
      <c r="W50" s="149"/>
    </row>
    <row r="51" spans="1:23" ht="15.6" hidden="1">
      <c r="A51" s="141" t="str">
        <f>IF(V51=0,"ẩn",MAX($A$4:$A50)+1)</f>
        <v>ẩn</v>
      </c>
      <c r="B51" s="142" t="s">
        <v>70</v>
      </c>
      <c r="C51" s="143" t="s">
        <v>71</v>
      </c>
      <c r="D51" s="143" t="s">
        <v>9</v>
      </c>
      <c r="E51" s="151">
        <f t="array" ref="E51">SUM(COUNTIF(HAT51N,{"",2,3,4,5,6,7,8,9,10,11,12,13,14,15,16,17,18,19,20}&amp;$C51)*{1,2,3,4,5,6,7,8,9,10,11,12,13,14,15,16,17,18,19,20})</f>
        <v>0</v>
      </c>
      <c r="F51" s="151">
        <f t="array" ref="F51">SUM(COUNTIF(HAT63N,{"",2,3,4,5,6,7,8,9,10,11,12,13,14,15,16,17,18,19,20}&amp;$C51)*{1,2,3,4,5,6,7,8,9,10,11,12,13,14,15,16,17,18,19,20})</f>
        <v>0</v>
      </c>
      <c r="G51" s="151">
        <f t="array" ref="G51">SUM(COUNTIF(HAT218N,{"",2,3,4,5,6,7,8,9,10,11,12,13,14,15,16,17,18,19,20}&amp;$C51)*{1,2,3,4,5,6,7,8,9,10,11,12,13,14,15,16,17,18,19,20})</f>
        <v>0</v>
      </c>
      <c r="H51" s="151">
        <f t="array" ref="H51">SUM(COUNTIF(HAT22N,{"",2,3,4,5,6,7,8,9,10,11,12,13,14,15,16,17,18,19,20}&amp;$C51)*{1,2,3,4,5,6,7,8,9,10,11,12,13,14,15,16,17,18,19,20})</f>
        <v>0</v>
      </c>
      <c r="I51" s="151">
        <f t="array" ref="I51">SUM(COUNTIF(HAT23N,{"",2,3,4,5,6,7,8,9,10,11,12,13,14,15,16,17,18,19,20}&amp;$C51)*{1,2,3,4,5,6,7,8,9,10,11,12,13,14,15,16,17,18,19,20})</f>
        <v>0</v>
      </c>
      <c r="J51" s="151">
        <f>SUM(COUNTIF(HAT242N,{"",2,3,4,5,6,7,8,9,10,11,12,13,14,15,16,17,18,19,20}&amp;$C51)*{1,2,3,4,5,6,7,8,9,10,11,12,13,14,15,16,17,18,19,20})</f>
        <v>0</v>
      </c>
      <c r="K51" s="151">
        <f>SUM(COUNTIF(HAT32N,{"",2,3,4,5,6,7,8,9,10,11,12,13,14,15,16,17,18,19,20}&amp;$C51)*{1,2,3,4,5,6,7,8,9,10,11,12,13,14,15,16,17,18,19,20})</f>
        <v>0</v>
      </c>
      <c r="L51" s="151">
        <f>SUM(COUNTIF(HAT160N,{"",2,3,4,5,6,7,8,9,10,11,12,13,14,15,16,17,18,19,20}&amp;$C51)*{1,2,3,4,5,6,7,8,9,10,11,12,13,14,15,16,17,18,19,20})</f>
        <v>0</v>
      </c>
      <c r="M51" s="151">
        <f>SUM(COUNTIF(HAT164N,{"",2,3,4,5,6,7,8,9,10,11,12,13,14,15,16,17,18,19,20}&amp;$C51)*{1,2,3,4,5,6,7,8,9,10,11,12,13,14,15,16,17,18,19,20})</f>
        <v>0</v>
      </c>
      <c r="N51" s="151">
        <f>SUM(COUNTIF(HAT95N,{"",2,3,4,5,6,7,8,9,10,11,12,13,14,15,16,17,18,19,20}&amp;$C51)*{1,2,3,4,5,6,7,8,9,10,11,12,13,14,15,16,17,18,19,20})</f>
        <v>0</v>
      </c>
      <c r="O51" s="151">
        <f>SUM(COUNTIF(HAT8N,{"",2,3,4,5,6,7,8,9,10,11,12,13,14,15,16,17,18,19,20}&amp;$C51)*{1,2,3,4,5,6,7,8,9,10,11,12,13,14,15,16,17,18,19,20})</f>
        <v>0</v>
      </c>
      <c r="P51" s="151">
        <f>SUM(COUNTIF(HAT52N,{"",2,3,4,5,6,7,8,9,10,11,12,13,14,15,16,17,18,19,20}&amp;$C51)*{1,2,3,4,5,6,7,8,9,10,11,12,13,14,15,16,17,18,19,20})</f>
        <v>0</v>
      </c>
      <c r="Q51" s="151">
        <f>SUM(COUNTIF(HAT10N,{"",2,3,4,5,6,7,8,9,10,11,12,13,14,15,16,17,18,19,20}&amp;$C51)*{1,2,3,4,5,6,7,8,9,10,11,12,13,14,15,16,17,18,19,20})</f>
        <v>0</v>
      </c>
      <c r="R51" s="151">
        <f>SUM(COUNTIF(HAT118N,{"",2,3,4,5,6,7,8,9,10,11,12,13,14,15,16,17,18,19,20}&amp;$C51)*{1,2,3,4,5,6,7,8,9,10,11,12,13,14,15,16,17,18,19,20})</f>
        <v>0</v>
      </c>
      <c r="S51" s="151">
        <f>SUM(COUNTIF(HAT301N,{"",2,3,4,5,6,7,8,9,10,11,12,13,14,15,16,17,18,19,20}&amp;$C51)*{1,2,3,4,5,6,7,8,9,10,11,12,13,14,15,16,17,18,19,20})</f>
        <v>0</v>
      </c>
      <c r="T51" s="151">
        <f>SUM(COUNTIF(HAT46N,{"",2,3,4,5,6,7,8,9,10,11,12,13,14,15,16,17,18,19,20}&amp;$C51)*{1,2,3,4,5,6,7,8,9,10,11,12,13,14,15,16,17,18,19,20})</f>
        <v>0</v>
      </c>
      <c r="U51" s="151">
        <f>SUM(COUNTIF(HAT378N,{"",2,3,4,5,6,7,8,9,10,11,12,13,14,15,16,17,18,19,20}&amp;$C51)*{1,2,3,4,5,6,7,8,9,10,11,12,13,14,15,16,17,18,19,20})</f>
        <v>0</v>
      </c>
      <c r="V51" s="145">
        <f t="shared" si="0"/>
        <v>0</v>
      </c>
      <c r="W51" s="149"/>
    </row>
    <row r="52" spans="1:23" ht="15.6" hidden="1">
      <c r="A52" s="141" t="str">
        <f>IF(V52=0,"ẩn",MAX($A$4:$A51)+1)</f>
        <v>ẩn</v>
      </c>
      <c r="B52" s="142" t="s">
        <v>72</v>
      </c>
      <c r="C52" s="143" t="s">
        <v>73</v>
      </c>
      <c r="D52" s="143" t="s">
        <v>9</v>
      </c>
      <c r="E52" s="151">
        <f t="array" ref="E52">SUM(COUNTIF(HAT51N,{"",2,3,4,5,6,7,8,9,10,11,12,13,14,15,16,17,18,19,20}&amp;$C52)*{1,2,3,4,5,6,7,8,9,10,11,12,13,14,15,16,17,18,19,20})</f>
        <v>0</v>
      </c>
      <c r="F52" s="151">
        <f t="array" ref="F52">SUM(COUNTIF(HAT63N,{"",2,3,4,5,6,7,8,9,10,11,12,13,14,15,16,17,18,19,20}&amp;$C52)*{1,2,3,4,5,6,7,8,9,10,11,12,13,14,15,16,17,18,19,20})</f>
        <v>0</v>
      </c>
      <c r="G52" s="151">
        <f t="array" ref="G52">SUM(COUNTIF(HAT218N,{"",2,3,4,5,6,7,8,9,10,11,12,13,14,15,16,17,18,19,20}&amp;$C52)*{1,2,3,4,5,6,7,8,9,10,11,12,13,14,15,16,17,18,19,20})</f>
        <v>0</v>
      </c>
      <c r="H52" s="151">
        <f t="array" ref="H52">SUM(COUNTIF(HAT22N,{"",2,3,4,5,6,7,8,9,10,11,12,13,14,15,16,17,18,19,20}&amp;$C52)*{1,2,3,4,5,6,7,8,9,10,11,12,13,14,15,16,17,18,19,20})</f>
        <v>0</v>
      </c>
      <c r="I52" s="151">
        <f t="array" ref="I52">SUM(COUNTIF(HAT23N,{"",2,3,4,5,6,7,8,9,10,11,12,13,14,15,16,17,18,19,20}&amp;$C52)*{1,2,3,4,5,6,7,8,9,10,11,12,13,14,15,16,17,18,19,20})</f>
        <v>0</v>
      </c>
      <c r="J52" s="151">
        <f>SUM(COUNTIF(HAT242N,{"",2,3,4,5,6,7,8,9,10,11,12,13,14,15,16,17,18,19,20}&amp;$C52)*{1,2,3,4,5,6,7,8,9,10,11,12,13,14,15,16,17,18,19,20})</f>
        <v>0</v>
      </c>
      <c r="K52" s="151">
        <f>SUM(COUNTIF(HAT32N,{"",2,3,4,5,6,7,8,9,10,11,12,13,14,15,16,17,18,19,20}&amp;$C52)*{1,2,3,4,5,6,7,8,9,10,11,12,13,14,15,16,17,18,19,20})</f>
        <v>0</v>
      </c>
      <c r="L52" s="151">
        <f>SUM(COUNTIF(HAT160N,{"",2,3,4,5,6,7,8,9,10,11,12,13,14,15,16,17,18,19,20}&amp;$C52)*{1,2,3,4,5,6,7,8,9,10,11,12,13,14,15,16,17,18,19,20})</f>
        <v>0</v>
      </c>
      <c r="M52" s="151">
        <f>SUM(COUNTIF(HAT164N,{"",2,3,4,5,6,7,8,9,10,11,12,13,14,15,16,17,18,19,20}&amp;$C52)*{1,2,3,4,5,6,7,8,9,10,11,12,13,14,15,16,17,18,19,20})</f>
        <v>0</v>
      </c>
      <c r="N52" s="151">
        <f>SUM(COUNTIF(HAT95N,{"",2,3,4,5,6,7,8,9,10,11,12,13,14,15,16,17,18,19,20}&amp;$C52)*{1,2,3,4,5,6,7,8,9,10,11,12,13,14,15,16,17,18,19,20})</f>
        <v>0</v>
      </c>
      <c r="O52" s="151">
        <f>SUM(COUNTIF(HAT8N,{"",2,3,4,5,6,7,8,9,10,11,12,13,14,15,16,17,18,19,20}&amp;$C52)*{1,2,3,4,5,6,7,8,9,10,11,12,13,14,15,16,17,18,19,20})</f>
        <v>0</v>
      </c>
      <c r="P52" s="151">
        <f>SUM(COUNTIF(HAT52N,{"",2,3,4,5,6,7,8,9,10,11,12,13,14,15,16,17,18,19,20}&amp;$C52)*{1,2,3,4,5,6,7,8,9,10,11,12,13,14,15,16,17,18,19,20})</f>
        <v>0</v>
      </c>
      <c r="Q52" s="151">
        <f>SUM(COUNTIF(HAT10N,{"",2,3,4,5,6,7,8,9,10,11,12,13,14,15,16,17,18,19,20}&amp;$C52)*{1,2,3,4,5,6,7,8,9,10,11,12,13,14,15,16,17,18,19,20})</f>
        <v>0</v>
      </c>
      <c r="R52" s="151">
        <f>SUM(COUNTIF(HAT118N,{"",2,3,4,5,6,7,8,9,10,11,12,13,14,15,16,17,18,19,20}&amp;$C52)*{1,2,3,4,5,6,7,8,9,10,11,12,13,14,15,16,17,18,19,20})</f>
        <v>0</v>
      </c>
      <c r="S52" s="151">
        <f>SUM(COUNTIF(HAT301N,{"",2,3,4,5,6,7,8,9,10,11,12,13,14,15,16,17,18,19,20}&amp;$C52)*{1,2,3,4,5,6,7,8,9,10,11,12,13,14,15,16,17,18,19,20})</f>
        <v>0</v>
      </c>
      <c r="T52" s="151">
        <f>SUM(COUNTIF(HAT46N,{"",2,3,4,5,6,7,8,9,10,11,12,13,14,15,16,17,18,19,20}&amp;$C52)*{1,2,3,4,5,6,7,8,9,10,11,12,13,14,15,16,17,18,19,20})</f>
        <v>0</v>
      </c>
      <c r="U52" s="151">
        <f>SUM(COUNTIF(HAT378N,{"",2,3,4,5,6,7,8,9,10,11,12,13,14,15,16,17,18,19,20}&amp;$C52)*{1,2,3,4,5,6,7,8,9,10,11,12,13,14,15,16,17,18,19,20})</f>
        <v>0</v>
      </c>
      <c r="V52" s="145">
        <f t="shared" si="0"/>
        <v>0</v>
      </c>
      <c r="W52" s="149"/>
    </row>
    <row r="53" spans="1:23" ht="15.6">
      <c r="A53" s="141">
        <f>IF(V53=0,"ẩn",MAX($A$4:$A52)+1)</f>
        <v>21</v>
      </c>
      <c r="B53" s="142" t="s">
        <v>74</v>
      </c>
      <c r="C53" s="143" t="s">
        <v>75</v>
      </c>
      <c r="D53" s="143" t="s">
        <v>9</v>
      </c>
      <c r="E53" s="151">
        <f t="array" ref="E53">SUM(COUNTIF(HAT51N,{"",2,3,4,5,6,7,8,9,10,11,12,13,14,15,16,17,18,19,20}&amp;$C53)*{1,2,3,4,5,6,7,8,9,10,11,12,13,14,15,16,17,18,19,20})</f>
        <v>4</v>
      </c>
      <c r="F53" s="151">
        <f t="array" ref="F53">SUM(COUNTIF(HAT63N,{"",2,3,4,5,6,7,8,9,10,11,12,13,14,15,16,17,18,19,20}&amp;$C53)*{1,2,3,4,5,6,7,8,9,10,11,12,13,14,15,16,17,18,19,20})</f>
        <v>0</v>
      </c>
      <c r="G53" s="151">
        <f t="array" ref="G53">SUM(COUNTIF(HAT218N,{"",2,3,4,5,6,7,8,9,10,11,12,13,14,15,16,17,18,19,20}&amp;$C53)*{1,2,3,4,5,6,7,8,9,10,11,12,13,14,15,16,17,18,19,20})</f>
        <v>0</v>
      </c>
      <c r="H53" s="151">
        <f t="array" ref="H53">SUM(COUNTIF(HAT22N,{"",2,3,4,5,6,7,8,9,10,11,12,13,14,15,16,17,18,19,20}&amp;$C53)*{1,2,3,4,5,6,7,8,9,10,11,12,13,14,15,16,17,18,19,20})</f>
        <v>0</v>
      </c>
      <c r="I53" s="151">
        <f t="array" ref="I53">SUM(COUNTIF(HAT23N,{"",2,3,4,5,6,7,8,9,10,11,12,13,14,15,16,17,18,19,20}&amp;$C53)*{1,2,3,4,5,6,7,8,9,10,11,12,13,14,15,16,17,18,19,20})</f>
        <v>8</v>
      </c>
      <c r="J53" s="151">
        <f>SUM(COUNTIF(HAT242N,{"",2,3,4,5,6,7,8,9,10,11,12,13,14,15,16,17,18,19,20}&amp;$C53)*{1,2,3,4,5,6,7,8,9,10,11,12,13,14,15,16,17,18,19,20})</f>
        <v>0</v>
      </c>
      <c r="K53" s="151">
        <f>SUM(COUNTIF(HAT32N,{"",2,3,4,5,6,7,8,9,10,11,12,13,14,15,16,17,18,19,20}&amp;$C53)*{1,2,3,4,5,6,7,8,9,10,11,12,13,14,15,16,17,18,19,20})</f>
        <v>4</v>
      </c>
      <c r="L53" s="151">
        <f>SUM(COUNTIF(HAT160N,{"",2,3,4,5,6,7,8,9,10,11,12,13,14,15,16,17,18,19,20}&amp;$C53)*{1,2,3,4,5,6,7,8,9,10,11,12,13,14,15,16,17,18,19,20})</f>
        <v>0</v>
      </c>
      <c r="M53" s="151">
        <f>SUM(COUNTIF(HAT164N,{"",2,3,4,5,6,7,8,9,10,11,12,13,14,15,16,17,18,19,20}&amp;$C53)*{1,2,3,4,5,6,7,8,9,10,11,12,13,14,15,16,17,18,19,20})</f>
        <v>8</v>
      </c>
      <c r="N53" s="151">
        <f>SUM(COUNTIF(HAT95N,{"",2,3,4,5,6,7,8,9,10,11,12,13,14,15,16,17,18,19,20}&amp;$C53)*{1,2,3,4,5,6,7,8,9,10,11,12,13,14,15,16,17,18,19,20})</f>
        <v>0</v>
      </c>
      <c r="O53" s="151">
        <f>SUM(COUNTIF(HAT8N,{"",2,3,4,5,6,7,8,9,10,11,12,13,14,15,16,17,18,19,20}&amp;$C53)*{1,2,3,4,5,6,7,8,9,10,11,12,13,14,15,16,17,18,19,20})</f>
        <v>4</v>
      </c>
      <c r="P53" s="151">
        <f>SUM(COUNTIF(HAT52N,{"",2,3,4,5,6,7,8,9,10,11,12,13,14,15,16,17,18,19,20}&amp;$C53)*{1,2,3,4,5,6,7,8,9,10,11,12,13,14,15,16,17,18,19,20})</f>
        <v>0</v>
      </c>
      <c r="Q53" s="151">
        <f>SUM(COUNTIF(HAT10N,{"",2,3,4,5,6,7,8,9,10,11,12,13,14,15,16,17,18,19,20}&amp;$C53)*{1,2,3,4,5,6,7,8,9,10,11,12,13,14,15,16,17,18,19,20})</f>
        <v>0</v>
      </c>
      <c r="R53" s="151">
        <f>SUM(COUNTIF(HAT118N,{"",2,3,4,5,6,7,8,9,10,11,12,13,14,15,16,17,18,19,20}&amp;$C53)*{1,2,3,4,5,6,7,8,9,10,11,12,13,14,15,16,17,18,19,20})</f>
        <v>4</v>
      </c>
      <c r="S53" s="151">
        <f>SUM(COUNTIF(HAT301N,{"",2,3,4,5,6,7,8,9,10,11,12,13,14,15,16,17,18,19,20}&amp;$C53)*{1,2,3,4,5,6,7,8,9,10,11,12,13,14,15,16,17,18,19,20})</f>
        <v>4</v>
      </c>
      <c r="T53" s="151">
        <f>SUM(COUNTIF(HAT46N,{"",2,3,4,5,6,7,8,9,10,11,12,13,14,15,16,17,18,19,20}&amp;$C53)*{1,2,3,4,5,6,7,8,9,10,11,12,13,14,15,16,17,18,19,20})</f>
        <v>8</v>
      </c>
      <c r="U53" s="151">
        <f>SUM(COUNTIF(HAT378N,{"",2,3,4,5,6,7,8,9,10,11,12,13,14,15,16,17,18,19,20}&amp;$C53)*{1,2,3,4,5,6,7,8,9,10,11,12,13,14,15,16,17,18,19,20})</f>
        <v>8</v>
      </c>
      <c r="V53" s="145">
        <f t="shared" si="0"/>
        <v>52</v>
      </c>
      <c r="W53" s="149"/>
    </row>
    <row r="54" spans="1:23" ht="15.6">
      <c r="A54" s="141">
        <f>IF(V54=0,"ẩn",MAX($A$4:$A53)+1)</f>
        <v>22</v>
      </c>
      <c r="B54" s="142" t="s">
        <v>76</v>
      </c>
      <c r="C54" s="143" t="s">
        <v>77</v>
      </c>
      <c r="D54" s="143" t="s">
        <v>9</v>
      </c>
      <c r="E54" s="151">
        <f t="array" ref="E54">SUM(COUNTIF(HAT51N,{"",2,3,4,5,6,7,8,9,10,11,12,13,14,15,16,17,18,19,20}&amp;$C54)*{1,2,3,4,5,6,7,8,9,10,11,12,13,14,15,16,17,18,19,20})</f>
        <v>0</v>
      </c>
      <c r="F54" s="151">
        <f t="array" ref="F54">SUM(COUNTIF(HAT63N,{"",2,3,4,5,6,7,8,9,10,11,12,13,14,15,16,17,18,19,20}&amp;$C54)*{1,2,3,4,5,6,7,8,9,10,11,12,13,14,15,16,17,18,19,20})</f>
        <v>0</v>
      </c>
      <c r="G54" s="151">
        <f t="array" ref="G54">SUM(COUNTIF(HAT218N,{"",2,3,4,5,6,7,8,9,10,11,12,13,14,15,16,17,18,19,20}&amp;$C54)*{1,2,3,4,5,6,7,8,9,10,11,12,13,14,15,16,17,18,19,20})</f>
        <v>4</v>
      </c>
      <c r="H54" s="151">
        <f t="array" ref="H54">SUM(COUNTIF(HAT22N,{"",2,3,4,5,6,7,8,9,10,11,12,13,14,15,16,17,18,19,20}&amp;$C54)*{1,2,3,4,5,6,7,8,9,10,11,12,13,14,15,16,17,18,19,20})</f>
        <v>4</v>
      </c>
      <c r="I54" s="151">
        <f t="array" ref="I54">SUM(COUNTIF(HAT23N,{"",2,3,4,5,6,7,8,9,10,11,12,13,14,15,16,17,18,19,20}&amp;$C54)*{1,2,3,4,5,6,7,8,9,10,11,12,13,14,15,16,17,18,19,20})</f>
        <v>0</v>
      </c>
      <c r="J54" s="151">
        <f>SUM(COUNTIF(HAT242N,{"",2,3,4,5,6,7,8,9,10,11,12,13,14,15,16,17,18,19,20}&amp;$C54)*{1,2,3,4,5,6,7,8,9,10,11,12,13,14,15,16,17,18,19,20})</f>
        <v>16</v>
      </c>
      <c r="K54" s="151">
        <f>SUM(COUNTIF(HAT32N,{"",2,3,4,5,6,7,8,9,10,11,12,13,14,15,16,17,18,19,20}&amp;$C54)*{1,2,3,4,5,6,7,8,9,10,11,12,13,14,15,16,17,18,19,20})</f>
        <v>0</v>
      </c>
      <c r="L54" s="151">
        <f>SUM(COUNTIF(HAT160N,{"",2,3,4,5,6,7,8,9,10,11,12,13,14,15,16,17,18,19,20}&amp;$C54)*{1,2,3,4,5,6,7,8,9,10,11,12,13,14,15,16,17,18,19,20})</f>
        <v>4</v>
      </c>
      <c r="M54" s="151">
        <f>SUM(COUNTIF(HAT164N,{"",2,3,4,5,6,7,8,9,10,11,12,13,14,15,16,17,18,19,20}&amp;$C54)*{1,2,3,4,5,6,7,8,9,10,11,12,13,14,15,16,17,18,19,20})</f>
        <v>0</v>
      </c>
      <c r="N54" s="151">
        <f>SUM(COUNTIF(HAT95N,{"",2,3,4,5,6,7,8,9,10,11,12,13,14,15,16,17,18,19,20}&amp;$C54)*{1,2,3,4,5,6,7,8,9,10,11,12,13,14,15,16,17,18,19,20})</f>
        <v>0</v>
      </c>
      <c r="O54" s="151">
        <f>SUM(COUNTIF(HAT8N,{"",2,3,4,5,6,7,8,9,10,11,12,13,14,15,16,17,18,19,20}&amp;$C54)*{1,2,3,4,5,6,7,8,9,10,11,12,13,14,15,16,17,18,19,20})</f>
        <v>0</v>
      </c>
      <c r="P54" s="151">
        <f>SUM(COUNTIF(HAT52N,{"",2,3,4,5,6,7,8,9,10,11,12,13,14,15,16,17,18,19,20}&amp;$C54)*{1,2,3,4,5,6,7,8,9,10,11,12,13,14,15,16,17,18,19,20})</f>
        <v>4</v>
      </c>
      <c r="Q54" s="151">
        <f>SUM(COUNTIF(HAT10N,{"",2,3,4,5,6,7,8,9,10,11,12,13,14,15,16,17,18,19,20}&amp;$C54)*{1,2,3,4,5,6,7,8,9,10,11,12,13,14,15,16,17,18,19,20})</f>
        <v>0</v>
      </c>
      <c r="R54" s="151">
        <f>SUM(COUNTIF(HAT118N,{"",2,3,4,5,6,7,8,9,10,11,12,13,14,15,16,17,18,19,20}&amp;$C54)*{1,2,3,4,5,6,7,8,9,10,11,12,13,14,15,16,17,18,19,20})</f>
        <v>0</v>
      </c>
      <c r="S54" s="151">
        <f>SUM(COUNTIF(HAT301N,{"",2,3,4,5,6,7,8,9,10,11,12,13,14,15,16,17,18,19,20}&amp;$C54)*{1,2,3,4,5,6,7,8,9,10,11,12,13,14,15,16,17,18,19,20})</f>
        <v>0</v>
      </c>
      <c r="T54" s="151">
        <f>SUM(COUNTIF(HAT46N,{"",2,3,4,5,6,7,8,9,10,11,12,13,14,15,16,17,18,19,20}&amp;$C54)*{1,2,3,4,5,6,7,8,9,10,11,12,13,14,15,16,17,18,19,20})</f>
        <v>0</v>
      </c>
      <c r="U54" s="151">
        <f>SUM(COUNTIF(HAT378N,{"",2,3,4,5,6,7,8,9,10,11,12,13,14,15,16,17,18,19,20}&amp;$C54)*{1,2,3,4,5,6,7,8,9,10,11,12,13,14,15,16,17,18,19,20})</f>
        <v>0</v>
      </c>
      <c r="V54" s="145">
        <f t="shared" si="0"/>
        <v>32</v>
      </c>
      <c r="W54" s="149"/>
    </row>
    <row r="55" spans="1:23" ht="15.6" hidden="1">
      <c r="A55" s="141" t="str">
        <f>IF(V55=0,"ẩn",MAX($A$4:$A54)+1)</f>
        <v>ẩn</v>
      </c>
      <c r="B55" s="142" t="s">
        <v>33</v>
      </c>
      <c r="C55" s="143" t="s">
        <v>2180</v>
      </c>
      <c r="D55" s="143" t="s">
        <v>9</v>
      </c>
      <c r="E55" s="151">
        <f t="array" ref="E55">SUM(COUNTIF(HAT51N,{"",2,3,4,5,6,7,8,9,10,11,12,13,14,15,16,17,18,19,20}&amp;$C55)*{1,2,3,4,5,6,7,8,9,10,11,12,13,14,15,16,17,18,19,20})</f>
        <v>0</v>
      </c>
      <c r="F55" s="151">
        <f t="array" ref="F55">SUM(COUNTIF(HAT63N,{"",2,3,4,5,6,7,8,9,10,11,12,13,14,15,16,17,18,19,20}&amp;$C55)*{1,2,3,4,5,6,7,8,9,10,11,12,13,14,15,16,17,18,19,20})</f>
        <v>0</v>
      </c>
      <c r="G55" s="151">
        <f t="array" ref="G55">SUM(COUNTIF(HAT218N,{"",2,3,4,5,6,7,8,9,10,11,12,13,14,15,16,17,18,19,20}&amp;$C55)*{1,2,3,4,5,6,7,8,9,10,11,12,13,14,15,16,17,18,19,20})</f>
        <v>0</v>
      </c>
      <c r="H55" s="151">
        <f t="array" ref="H55">SUM(COUNTIF(HAT22N,{"",2,3,4,5,6,7,8,9,10,11,12,13,14,15,16,17,18,19,20}&amp;$C55)*{1,2,3,4,5,6,7,8,9,10,11,12,13,14,15,16,17,18,19,20})</f>
        <v>0</v>
      </c>
      <c r="I55" s="151">
        <f t="array" ref="I55">SUM(COUNTIF(HAT23N,{"",2,3,4,5,6,7,8,9,10,11,12,13,14,15,16,17,18,19,20}&amp;$C55)*{1,2,3,4,5,6,7,8,9,10,11,12,13,14,15,16,17,18,19,20})</f>
        <v>0</v>
      </c>
      <c r="J55" s="151">
        <f>SUM(COUNTIF(HAT242N,{"",2,3,4,5,6,7,8,9,10,11,12,13,14,15,16,17,18,19,20}&amp;$C55)*{1,2,3,4,5,6,7,8,9,10,11,12,13,14,15,16,17,18,19,20})</f>
        <v>0</v>
      </c>
      <c r="K55" s="151">
        <f>SUM(COUNTIF(HAT32N,{"",2,3,4,5,6,7,8,9,10,11,12,13,14,15,16,17,18,19,20}&amp;$C55)*{1,2,3,4,5,6,7,8,9,10,11,12,13,14,15,16,17,18,19,20})</f>
        <v>0</v>
      </c>
      <c r="L55" s="151">
        <f>SUM(COUNTIF(HAT160N,{"",2,3,4,5,6,7,8,9,10,11,12,13,14,15,16,17,18,19,20}&amp;$C55)*{1,2,3,4,5,6,7,8,9,10,11,12,13,14,15,16,17,18,19,20})</f>
        <v>0</v>
      </c>
      <c r="M55" s="151">
        <f>SUM(COUNTIF(HAT164N,{"",2,3,4,5,6,7,8,9,10,11,12,13,14,15,16,17,18,19,20}&amp;$C55)*{1,2,3,4,5,6,7,8,9,10,11,12,13,14,15,16,17,18,19,20})</f>
        <v>0</v>
      </c>
      <c r="N55" s="151">
        <f>SUM(COUNTIF(HAT95N,{"",2,3,4,5,6,7,8,9,10,11,12,13,14,15,16,17,18,19,20}&amp;$C55)*{1,2,3,4,5,6,7,8,9,10,11,12,13,14,15,16,17,18,19,20})</f>
        <v>0</v>
      </c>
      <c r="O55" s="151">
        <f>SUM(COUNTIF(HAT8N,{"",2,3,4,5,6,7,8,9,10,11,12,13,14,15,16,17,18,19,20}&amp;$C55)*{1,2,3,4,5,6,7,8,9,10,11,12,13,14,15,16,17,18,19,20})</f>
        <v>0</v>
      </c>
      <c r="P55" s="151">
        <f>SUM(COUNTIF(HAT52N,{"",2,3,4,5,6,7,8,9,10,11,12,13,14,15,16,17,18,19,20}&amp;$C55)*{1,2,3,4,5,6,7,8,9,10,11,12,13,14,15,16,17,18,19,20})</f>
        <v>0</v>
      </c>
      <c r="Q55" s="151">
        <f>SUM(COUNTIF(HAT10N,{"",2,3,4,5,6,7,8,9,10,11,12,13,14,15,16,17,18,19,20}&amp;$C55)*{1,2,3,4,5,6,7,8,9,10,11,12,13,14,15,16,17,18,19,20})</f>
        <v>0</v>
      </c>
      <c r="R55" s="151">
        <f>SUM(COUNTIF(HAT118N,{"",2,3,4,5,6,7,8,9,10,11,12,13,14,15,16,17,18,19,20}&amp;$C55)*{1,2,3,4,5,6,7,8,9,10,11,12,13,14,15,16,17,18,19,20})</f>
        <v>0</v>
      </c>
      <c r="S55" s="151">
        <f>SUM(COUNTIF(HAT301N,{"",2,3,4,5,6,7,8,9,10,11,12,13,14,15,16,17,18,19,20}&amp;$C55)*{1,2,3,4,5,6,7,8,9,10,11,12,13,14,15,16,17,18,19,20})</f>
        <v>0</v>
      </c>
      <c r="T55" s="151">
        <f>SUM(COUNTIF(HAT46N,{"",2,3,4,5,6,7,8,9,10,11,12,13,14,15,16,17,18,19,20}&amp;$C55)*{1,2,3,4,5,6,7,8,9,10,11,12,13,14,15,16,17,18,19,20})</f>
        <v>0</v>
      </c>
      <c r="U55" s="151">
        <f>SUM(COUNTIF(HAT378N,{"",2,3,4,5,6,7,8,9,10,11,12,13,14,15,16,17,18,19,20}&amp;$C55)*{1,2,3,4,5,6,7,8,9,10,11,12,13,14,15,16,17,18,19,20})</f>
        <v>0</v>
      </c>
      <c r="V55" s="145">
        <f t="shared" si="0"/>
        <v>0</v>
      </c>
      <c r="W55" s="149"/>
    </row>
    <row r="56" spans="1:23" ht="15.6" hidden="1">
      <c r="A56" s="141" t="str">
        <f>IF(V56=0,"ẩn",MAX($A$4:$A55)+1)</f>
        <v>ẩn</v>
      </c>
      <c r="B56" s="142" t="s">
        <v>10</v>
      </c>
      <c r="C56" s="143" t="s">
        <v>2181</v>
      </c>
      <c r="D56" s="143" t="s">
        <v>9</v>
      </c>
      <c r="E56" s="151">
        <f t="array" ref="E56">SUM(COUNTIF(HAT51N,{"",2,3,4,5,6,7,8,9,10,11,12,13,14,15,16,17,18,19,20}&amp;$C56)*{1,2,3,4,5,6,7,8,9,10,11,12,13,14,15,16,17,18,19,20})</f>
        <v>0</v>
      </c>
      <c r="F56" s="151">
        <f t="array" ref="F56">SUM(COUNTIF(HAT63N,{"",2,3,4,5,6,7,8,9,10,11,12,13,14,15,16,17,18,19,20}&amp;$C56)*{1,2,3,4,5,6,7,8,9,10,11,12,13,14,15,16,17,18,19,20})</f>
        <v>0</v>
      </c>
      <c r="G56" s="151">
        <f t="array" ref="G56">SUM(COUNTIF(HAT218N,{"",2,3,4,5,6,7,8,9,10,11,12,13,14,15,16,17,18,19,20}&amp;$C56)*{1,2,3,4,5,6,7,8,9,10,11,12,13,14,15,16,17,18,19,20})</f>
        <v>0</v>
      </c>
      <c r="H56" s="151">
        <f t="array" ref="H56">SUM(COUNTIF(HAT22N,{"",2,3,4,5,6,7,8,9,10,11,12,13,14,15,16,17,18,19,20}&amp;$C56)*{1,2,3,4,5,6,7,8,9,10,11,12,13,14,15,16,17,18,19,20})</f>
        <v>0</v>
      </c>
      <c r="I56" s="151">
        <f t="array" ref="I56">SUM(COUNTIF(HAT23N,{"",2,3,4,5,6,7,8,9,10,11,12,13,14,15,16,17,18,19,20}&amp;$C56)*{1,2,3,4,5,6,7,8,9,10,11,12,13,14,15,16,17,18,19,20})</f>
        <v>0</v>
      </c>
      <c r="J56" s="151">
        <f>SUM(COUNTIF(HAT242N,{"",2,3,4,5,6,7,8,9,10,11,12,13,14,15,16,17,18,19,20}&amp;$C56)*{1,2,3,4,5,6,7,8,9,10,11,12,13,14,15,16,17,18,19,20})</f>
        <v>0</v>
      </c>
      <c r="K56" s="151">
        <f>SUM(COUNTIF(HAT32N,{"",2,3,4,5,6,7,8,9,10,11,12,13,14,15,16,17,18,19,20}&amp;$C56)*{1,2,3,4,5,6,7,8,9,10,11,12,13,14,15,16,17,18,19,20})</f>
        <v>0</v>
      </c>
      <c r="L56" s="151">
        <f>SUM(COUNTIF(HAT160N,{"",2,3,4,5,6,7,8,9,10,11,12,13,14,15,16,17,18,19,20}&amp;$C56)*{1,2,3,4,5,6,7,8,9,10,11,12,13,14,15,16,17,18,19,20})</f>
        <v>0</v>
      </c>
      <c r="M56" s="151">
        <f>SUM(COUNTIF(HAT164N,{"",2,3,4,5,6,7,8,9,10,11,12,13,14,15,16,17,18,19,20}&amp;$C56)*{1,2,3,4,5,6,7,8,9,10,11,12,13,14,15,16,17,18,19,20})</f>
        <v>0</v>
      </c>
      <c r="N56" s="151">
        <f>SUM(COUNTIF(HAT95N,{"",2,3,4,5,6,7,8,9,10,11,12,13,14,15,16,17,18,19,20}&amp;$C56)*{1,2,3,4,5,6,7,8,9,10,11,12,13,14,15,16,17,18,19,20})</f>
        <v>0</v>
      </c>
      <c r="O56" s="151">
        <f>SUM(COUNTIF(HAT8N,{"",2,3,4,5,6,7,8,9,10,11,12,13,14,15,16,17,18,19,20}&amp;$C56)*{1,2,3,4,5,6,7,8,9,10,11,12,13,14,15,16,17,18,19,20})</f>
        <v>0</v>
      </c>
      <c r="P56" s="151">
        <f>SUM(COUNTIF(HAT52N,{"",2,3,4,5,6,7,8,9,10,11,12,13,14,15,16,17,18,19,20}&amp;$C56)*{1,2,3,4,5,6,7,8,9,10,11,12,13,14,15,16,17,18,19,20})</f>
        <v>0</v>
      </c>
      <c r="Q56" s="151">
        <f>SUM(COUNTIF(HAT10N,{"",2,3,4,5,6,7,8,9,10,11,12,13,14,15,16,17,18,19,20}&amp;$C56)*{1,2,3,4,5,6,7,8,9,10,11,12,13,14,15,16,17,18,19,20})</f>
        <v>0</v>
      </c>
      <c r="R56" s="151">
        <f>SUM(COUNTIF(HAT118N,{"",2,3,4,5,6,7,8,9,10,11,12,13,14,15,16,17,18,19,20}&amp;$C56)*{1,2,3,4,5,6,7,8,9,10,11,12,13,14,15,16,17,18,19,20})</f>
        <v>0</v>
      </c>
      <c r="S56" s="151">
        <f>SUM(COUNTIF(HAT301N,{"",2,3,4,5,6,7,8,9,10,11,12,13,14,15,16,17,18,19,20}&amp;$C56)*{1,2,3,4,5,6,7,8,9,10,11,12,13,14,15,16,17,18,19,20})</f>
        <v>0</v>
      </c>
      <c r="T56" s="151">
        <f>SUM(COUNTIF(HAT46N,{"",2,3,4,5,6,7,8,9,10,11,12,13,14,15,16,17,18,19,20}&amp;$C56)*{1,2,3,4,5,6,7,8,9,10,11,12,13,14,15,16,17,18,19,20})</f>
        <v>0</v>
      </c>
      <c r="U56" s="151">
        <f>SUM(COUNTIF(HAT378N,{"",2,3,4,5,6,7,8,9,10,11,12,13,14,15,16,17,18,19,20}&amp;$C56)*{1,2,3,4,5,6,7,8,9,10,11,12,13,14,15,16,17,18,19,20})</f>
        <v>0</v>
      </c>
      <c r="V56" s="145">
        <f t="shared" si="0"/>
        <v>0</v>
      </c>
      <c r="W56" s="149"/>
    </row>
    <row r="57" spans="1:23" ht="15.6" hidden="1">
      <c r="A57" s="141" t="str">
        <f>IF(V57=0,"ẩn",MAX($A$4:$A56)+1)</f>
        <v>ẩn</v>
      </c>
      <c r="B57" s="142" t="s">
        <v>34</v>
      </c>
      <c r="C57" s="143" t="s">
        <v>2182</v>
      </c>
      <c r="D57" s="143" t="s">
        <v>9</v>
      </c>
      <c r="E57" s="151">
        <f t="array" ref="E57">SUM(COUNTIF(HAT51N,{"",2,3,4,5,6,7,8,9,10,11,12,13,14,15,16,17,18,19,20}&amp;$C57)*{1,2,3,4,5,6,7,8,9,10,11,12,13,14,15,16,17,18,19,20})</f>
        <v>0</v>
      </c>
      <c r="F57" s="151">
        <f t="array" ref="F57">SUM(COUNTIF(HAT63N,{"",2,3,4,5,6,7,8,9,10,11,12,13,14,15,16,17,18,19,20}&amp;$C57)*{1,2,3,4,5,6,7,8,9,10,11,12,13,14,15,16,17,18,19,20})</f>
        <v>0</v>
      </c>
      <c r="G57" s="151">
        <f t="array" ref="G57">SUM(COUNTIF(HAT218N,{"",2,3,4,5,6,7,8,9,10,11,12,13,14,15,16,17,18,19,20}&amp;$C57)*{1,2,3,4,5,6,7,8,9,10,11,12,13,14,15,16,17,18,19,20})</f>
        <v>0</v>
      </c>
      <c r="H57" s="151">
        <f t="array" ref="H57">SUM(COUNTIF(HAT22N,{"",2,3,4,5,6,7,8,9,10,11,12,13,14,15,16,17,18,19,20}&amp;$C57)*{1,2,3,4,5,6,7,8,9,10,11,12,13,14,15,16,17,18,19,20})</f>
        <v>0</v>
      </c>
      <c r="I57" s="151">
        <f t="array" ref="I57">SUM(COUNTIF(HAT23N,{"",2,3,4,5,6,7,8,9,10,11,12,13,14,15,16,17,18,19,20}&amp;$C57)*{1,2,3,4,5,6,7,8,9,10,11,12,13,14,15,16,17,18,19,20})</f>
        <v>0</v>
      </c>
      <c r="J57" s="151">
        <f>SUM(COUNTIF(HAT242N,{"",2,3,4,5,6,7,8,9,10,11,12,13,14,15,16,17,18,19,20}&amp;$C57)*{1,2,3,4,5,6,7,8,9,10,11,12,13,14,15,16,17,18,19,20})</f>
        <v>0</v>
      </c>
      <c r="K57" s="151">
        <f>SUM(COUNTIF(HAT32N,{"",2,3,4,5,6,7,8,9,10,11,12,13,14,15,16,17,18,19,20}&amp;$C57)*{1,2,3,4,5,6,7,8,9,10,11,12,13,14,15,16,17,18,19,20})</f>
        <v>0</v>
      </c>
      <c r="L57" s="151">
        <f>SUM(COUNTIF(HAT160N,{"",2,3,4,5,6,7,8,9,10,11,12,13,14,15,16,17,18,19,20}&amp;$C57)*{1,2,3,4,5,6,7,8,9,10,11,12,13,14,15,16,17,18,19,20})</f>
        <v>0</v>
      </c>
      <c r="M57" s="151">
        <f>SUM(COUNTIF(HAT164N,{"",2,3,4,5,6,7,8,9,10,11,12,13,14,15,16,17,18,19,20}&amp;$C57)*{1,2,3,4,5,6,7,8,9,10,11,12,13,14,15,16,17,18,19,20})</f>
        <v>0</v>
      </c>
      <c r="N57" s="151">
        <f>SUM(COUNTIF(HAT95N,{"",2,3,4,5,6,7,8,9,10,11,12,13,14,15,16,17,18,19,20}&amp;$C57)*{1,2,3,4,5,6,7,8,9,10,11,12,13,14,15,16,17,18,19,20})</f>
        <v>0</v>
      </c>
      <c r="O57" s="151">
        <f>SUM(COUNTIF(HAT8N,{"",2,3,4,5,6,7,8,9,10,11,12,13,14,15,16,17,18,19,20}&amp;$C57)*{1,2,3,4,5,6,7,8,9,10,11,12,13,14,15,16,17,18,19,20})</f>
        <v>0</v>
      </c>
      <c r="P57" s="151">
        <f>SUM(COUNTIF(HAT52N,{"",2,3,4,5,6,7,8,9,10,11,12,13,14,15,16,17,18,19,20}&amp;$C57)*{1,2,3,4,5,6,7,8,9,10,11,12,13,14,15,16,17,18,19,20})</f>
        <v>0</v>
      </c>
      <c r="Q57" s="151">
        <f>SUM(COUNTIF(HAT10N,{"",2,3,4,5,6,7,8,9,10,11,12,13,14,15,16,17,18,19,20}&amp;$C57)*{1,2,3,4,5,6,7,8,9,10,11,12,13,14,15,16,17,18,19,20})</f>
        <v>0</v>
      </c>
      <c r="R57" s="151">
        <f>SUM(COUNTIF(HAT118N,{"",2,3,4,5,6,7,8,9,10,11,12,13,14,15,16,17,18,19,20}&amp;$C57)*{1,2,3,4,5,6,7,8,9,10,11,12,13,14,15,16,17,18,19,20})</f>
        <v>0</v>
      </c>
      <c r="S57" s="151">
        <f>SUM(COUNTIF(HAT301N,{"",2,3,4,5,6,7,8,9,10,11,12,13,14,15,16,17,18,19,20}&amp;$C57)*{1,2,3,4,5,6,7,8,9,10,11,12,13,14,15,16,17,18,19,20})</f>
        <v>0</v>
      </c>
      <c r="T57" s="151">
        <f>SUM(COUNTIF(HAT46N,{"",2,3,4,5,6,7,8,9,10,11,12,13,14,15,16,17,18,19,20}&amp;$C57)*{1,2,3,4,5,6,7,8,9,10,11,12,13,14,15,16,17,18,19,20})</f>
        <v>0</v>
      </c>
      <c r="U57" s="151">
        <f>SUM(COUNTIF(HAT378N,{"",2,3,4,5,6,7,8,9,10,11,12,13,14,15,16,17,18,19,20}&amp;$C57)*{1,2,3,4,5,6,7,8,9,10,11,12,13,14,15,16,17,18,19,20})</f>
        <v>0</v>
      </c>
      <c r="V57" s="145">
        <f t="shared" si="0"/>
        <v>0</v>
      </c>
      <c r="W57" s="149"/>
    </row>
    <row r="58" spans="1:23" ht="15.6" hidden="1">
      <c r="A58" s="141" t="str">
        <f>IF(V58=0,"ẩn",MAX($A$4:$A57)+1)</f>
        <v>ẩn</v>
      </c>
      <c r="B58" s="142" t="s">
        <v>104</v>
      </c>
      <c r="C58" s="143" t="s">
        <v>2183</v>
      </c>
      <c r="D58" s="143" t="s">
        <v>9</v>
      </c>
      <c r="E58" s="151">
        <f t="array" ref="E58">SUM(COUNTIF(HAT51N,{"",2,3,4,5,6,7,8,9,10,11,12,13,14,15,16,17,18,19,20}&amp;$C58)*{1,2,3,4,5,6,7,8,9,10,11,12,13,14,15,16,17,18,19,20})</f>
        <v>0</v>
      </c>
      <c r="F58" s="151">
        <f t="array" ref="F58">SUM(COUNTIF(HAT63N,{"",2,3,4,5,6,7,8,9,10,11,12,13,14,15,16,17,18,19,20}&amp;$C58)*{1,2,3,4,5,6,7,8,9,10,11,12,13,14,15,16,17,18,19,20})</f>
        <v>0</v>
      </c>
      <c r="G58" s="151">
        <f t="array" ref="G58">SUM(COUNTIF(HAT218N,{"",2,3,4,5,6,7,8,9,10,11,12,13,14,15,16,17,18,19,20}&amp;$C58)*{1,2,3,4,5,6,7,8,9,10,11,12,13,14,15,16,17,18,19,20})</f>
        <v>0</v>
      </c>
      <c r="H58" s="151">
        <f t="array" ref="H58">SUM(COUNTIF(HAT22N,{"",2,3,4,5,6,7,8,9,10,11,12,13,14,15,16,17,18,19,20}&amp;$C58)*{1,2,3,4,5,6,7,8,9,10,11,12,13,14,15,16,17,18,19,20})</f>
        <v>0</v>
      </c>
      <c r="I58" s="151">
        <f t="array" ref="I58">SUM(COUNTIF(HAT23N,{"",2,3,4,5,6,7,8,9,10,11,12,13,14,15,16,17,18,19,20}&amp;$C58)*{1,2,3,4,5,6,7,8,9,10,11,12,13,14,15,16,17,18,19,20})</f>
        <v>0</v>
      </c>
      <c r="J58" s="151">
        <f>SUM(COUNTIF(HAT242N,{"",2,3,4,5,6,7,8,9,10,11,12,13,14,15,16,17,18,19,20}&amp;$C58)*{1,2,3,4,5,6,7,8,9,10,11,12,13,14,15,16,17,18,19,20})</f>
        <v>0</v>
      </c>
      <c r="K58" s="151">
        <f>SUM(COUNTIF(HAT32N,{"",2,3,4,5,6,7,8,9,10,11,12,13,14,15,16,17,18,19,20}&amp;$C58)*{1,2,3,4,5,6,7,8,9,10,11,12,13,14,15,16,17,18,19,20})</f>
        <v>0</v>
      </c>
      <c r="L58" s="151">
        <f>SUM(COUNTIF(HAT160N,{"",2,3,4,5,6,7,8,9,10,11,12,13,14,15,16,17,18,19,20}&amp;$C58)*{1,2,3,4,5,6,7,8,9,10,11,12,13,14,15,16,17,18,19,20})</f>
        <v>0</v>
      </c>
      <c r="M58" s="151">
        <f>SUM(COUNTIF(HAT164N,{"",2,3,4,5,6,7,8,9,10,11,12,13,14,15,16,17,18,19,20}&amp;$C58)*{1,2,3,4,5,6,7,8,9,10,11,12,13,14,15,16,17,18,19,20})</f>
        <v>0</v>
      </c>
      <c r="N58" s="151">
        <f>SUM(COUNTIF(HAT95N,{"",2,3,4,5,6,7,8,9,10,11,12,13,14,15,16,17,18,19,20}&amp;$C58)*{1,2,3,4,5,6,7,8,9,10,11,12,13,14,15,16,17,18,19,20})</f>
        <v>0</v>
      </c>
      <c r="O58" s="151">
        <f>SUM(COUNTIF(HAT8N,{"",2,3,4,5,6,7,8,9,10,11,12,13,14,15,16,17,18,19,20}&amp;$C58)*{1,2,3,4,5,6,7,8,9,10,11,12,13,14,15,16,17,18,19,20})</f>
        <v>0</v>
      </c>
      <c r="P58" s="151">
        <f>SUM(COUNTIF(HAT52N,{"",2,3,4,5,6,7,8,9,10,11,12,13,14,15,16,17,18,19,20}&amp;$C58)*{1,2,3,4,5,6,7,8,9,10,11,12,13,14,15,16,17,18,19,20})</f>
        <v>0</v>
      </c>
      <c r="Q58" s="151">
        <f>SUM(COUNTIF(HAT10N,{"",2,3,4,5,6,7,8,9,10,11,12,13,14,15,16,17,18,19,20}&amp;$C58)*{1,2,3,4,5,6,7,8,9,10,11,12,13,14,15,16,17,18,19,20})</f>
        <v>0</v>
      </c>
      <c r="R58" s="151">
        <f>SUM(COUNTIF(HAT118N,{"",2,3,4,5,6,7,8,9,10,11,12,13,14,15,16,17,18,19,20}&amp;$C58)*{1,2,3,4,5,6,7,8,9,10,11,12,13,14,15,16,17,18,19,20})</f>
        <v>0</v>
      </c>
      <c r="S58" s="151">
        <f>SUM(COUNTIF(HAT301N,{"",2,3,4,5,6,7,8,9,10,11,12,13,14,15,16,17,18,19,20}&amp;$C58)*{1,2,3,4,5,6,7,8,9,10,11,12,13,14,15,16,17,18,19,20})</f>
        <v>0</v>
      </c>
      <c r="T58" s="151">
        <f>SUM(COUNTIF(HAT46N,{"",2,3,4,5,6,7,8,9,10,11,12,13,14,15,16,17,18,19,20}&amp;$C58)*{1,2,3,4,5,6,7,8,9,10,11,12,13,14,15,16,17,18,19,20})</f>
        <v>0</v>
      </c>
      <c r="U58" s="151">
        <f>SUM(COUNTIF(HAT378N,{"",2,3,4,5,6,7,8,9,10,11,12,13,14,15,16,17,18,19,20}&amp;$C58)*{1,2,3,4,5,6,7,8,9,10,11,12,13,14,15,16,17,18,19,20})</f>
        <v>0</v>
      </c>
      <c r="V58" s="145">
        <f t="shared" si="0"/>
        <v>0</v>
      </c>
      <c r="W58" s="149"/>
    </row>
    <row r="59" spans="1:23" ht="15.6">
      <c r="A59" s="141">
        <f>IF(V59=0,"ẩn",MAX($A$4:$A58)+1)</f>
        <v>23</v>
      </c>
      <c r="B59" s="142" t="s">
        <v>337</v>
      </c>
      <c r="C59" s="143" t="s">
        <v>274</v>
      </c>
      <c r="D59" s="143" t="s">
        <v>338</v>
      </c>
      <c r="E59" s="151">
        <f t="array" ref="E59">SUM(COUNTIF(HAT51N,{"",2,3,4,5,6,7,8,9,10,11,12,13,14,15,16,17,18,19,20}&amp;$C59)*{1,2,3,4,5,6,7,8,9,10,11,12,13,14,15,16,17,18,19,20})</f>
        <v>0</v>
      </c>
      <c r="F59" s="151">
        <f t="array" ref="F59">SUM(COUNTIF(HAT63N,{"",2,3,4,5,6,7,8,9,10,11,12,13,14,15,16,17,18,19,20}&amp;$C59)*{1,2,3,4,5,6,7,8,9,10,11,12,13,14,15,16,17,18,19,20})</f>
        <v>3</v>
      </c>
      <c r="G59" s="151">
        <f t="array" ref="G59">SUM(COUNTIF(HAT218N,{"",2,3,4,5,6,7,8,9,10,11,12,13,14,15,16,17,18,19,20}&amp;$C59)*{1,2,3,4,5,6,7,8,9,10,11,12,13,14,15,16,17,18,19,20})</f>
        <v>0</v>
      </c>
      <c r="H59" s="151">
        <f t="array" ref="H59">SUM(COUNTIF(HAT22N,{"",2,3,4,5,6,7,8,9,10,11,12,13,14,15,16,17,18,19,20}&amp;$C59)*{1,2,3,4,5,6,7,8,9,10,11,12,13,14,15,16,17,18,19,20})</f>
        <v>0</v>
      </c>
      <c r="I59" s="151">
        <f t="array" ref="I59">SUM(COUNTIF(HAT23N,{"",2,3,4,5,6,7,8,9,10,11,12,13,14,15,16,17,18,19,20}&amp;$C59)*{1,2,3,4,5,6,7,8,9,10,11,12,13,14,15,16,17,18,19,20})</f>
        <v>0</v>
      </c>
      <c r="J59" s="151">
        <f>SUM(COUNTIF(HAT242N,{"",2,3,4,5,6,7,8,9,10,11,12,13,14,15,16,17,18,19,20}&amp;$C59)*{1,2,3,4,5,6,7,8,9,10,11,12,13,14,15,16,17,18,19,20})</f>
        <v>0</v>
      </c>
      <c r="K59" s="151">
        <f>SUM(COUNTIF(HAT32N,{"",2,3,4,5,6,7,8,9,10,11,12,13,14,15,16,17,18,19,20}&amp;$C59)*{1,2,3,4,5,6,7,8,9,10,11,12,13,14,15,16,17,18,19,20})</f>
        <v>0</v>
      </c>
      <c r="L59" s="151">
        <f>SUM(COUNTIF(HAT160N,{"",2,3,4,5,6,7,8,9,10,11,12,13,14,15,16,17,18,19,20}&amp;$C59)*{1,2,3,4,5,6,7,8,9,10,11,12,13,14,15,16,17,18,19,20})</f>
        <v>0</v>
      </c>
      <c r="M59" s="151">
        <f>SUM(COUNTIF(HAT164N,{"",2,3,4,5,6,7,8,9,10,11,12,13,14,15,16,17,18,19,20}&amp;$C59)*{1,2,3,4,5,6,7,8,9,10,11,12,13,14,15,16,17,18,19,20})</f>
        <v>0</v>
      </c>
      <c r="N59" s="151">
        <f>SUM(COUNTIF(HAT95N,{"",2,3,4,5,6,7,8,9,10,11,12,13,14,15,16,17,18,19,20}&amp;$C59)*{1,2,3,4,5,6,7,8,9,10,11,12,13,14,15,16,17,18,19,20})</f>
        <v>0</v>
      </c>
      <c r="O59" s="151">
        <f>SUM(COUNTIF(HAT8N,{"",2,3,4,5,6,7,8,9,10,11,12,13,14,15,16,17,18,19,20}&amp;$C59)*{1,2,3,4,5,6,7,8,9,10,11,12,13,14,15,16,17,18,19,20})</f>
        <v>0</v>
      </c>
      <c r="P59" s="151">
        <f>SUM(COUNTIF(HAT52N,{"",2,3,4,5,6,7,8,9,10,11,12,13,14,15,16,17,18,19,20}&amp;$C59)*{1,2,3,4,5,6,7,8,9,10,11,12,13,14,15,16,17,18,19,20})</f>
        <v>0</v>
      </c>
      <c r="Q59" s="151">
        <f>SUM(COUNTIF(HAT10N,{"",2,3,4,5,6,7,8,9,10,11,12,13,14,15,16,17,18,19,20}&amp;$C59)*{1,2,3,4,5,6,7,8,9,10,11,12,13,14,15,16,17,18,19,20})</f>
        <v>0</v>
      </c>
      <c r="R59" s="151">
        <f>SUM(COUNTIF(HAT118N,{"",2,3,4,5,6,7,8,9,10,11,12,13,14,15,16,17,18,19,20}&amp;$C59)*{1,2,3,4,5,6,7,8,9,10,11,12,13,14,15,16,17,18,19,20})</f>
        <v>0</v>
      </c>
      <c r="S59" s="151">
        <f>SUM(COUNTIF(HAT301N,{"",2,3,4,5,6,7,8,9,10,11,12,13,14,15,16,17,18,19,20}&amp;$C59)*{1,2,3,4,5,6,7,8,9,10,11,12,13,14,15,16,17,18,19,20})</f>
        <v>0</v>
      </c>
      <c r="T59" s="151">
        <f>SUM(COUNTIF(HAT46N,{"",2,3,4,5,6,7,8,9,10,11,12,13,14,15,16,17,18,19,20}&amp;$C59)*{1,2,3,4,5,6,7,8,9,10,11,12,13,14,15,16,17,18,19,20})</f>
        <v>0</v>
      </c>
      <c r="U59" s="151">
        <f>SUM(COUNTIF(HAT378N,{"",2,3,4,5,6,7,8,9,10,11,12,13,14,15,16,17,18,19,20}&amp;$C59)*{1,2,3,4,5,6,7,8,9,10,11,12,13,14,15,16,17,18,19,20})</f>
        <v>0</v>
      </c>
      <c r="V59" s="145">
        <f t="shared" si="0"/>
        <v>3</v>
      </c>
      <c r="W59" s="149"/>
    </row>
    <row r="60" spans="1:23" ht="15.6">
      <c r="A60" s="141">
        <f>IF(V60=0,"ẩn",MAX($A$4:$A59)+1)</f>
        <v>24</v>
      </c>
      <c r="B60" s="142" t="s">
        <v>2470</v>
      </c>
      <c r="C60" s="143" t="s">
        <v>2448</v>
      </c>
      <c r="D60" s="143" t="s">
        <v>12</v>
      </c>
      <c r="E60" s="151">
        <f t="array" ref="E60">SUM(COUNTIF(HAT51N,{"",2,3,4,5,6,7,8,9,10,11,12,13,14,15,16,17,18,19,20}&amp;$C60)*{1,2,3,4,5,6,7,8,9,10,11,12,13,14,15,16,17,18,19,20})</f>
        <v>0</v>
      </c>
      <c r="F60" s="151">
        <f t="array" ref="F60">SUM(COUNTIF(HAT63N,{"",2,3,4,5,6,7,8,9,10,11,12,13,14,15,16,17,18,19,20}&amp;$C60)*{1,2,3,4,5,6,7,8,9,10,11,12,13,14,15,16,17,18,19,20})</f>
        <v>1</v>
      </c>
      <c r="G60" s="151">
        <f t="array" ref="G60">SUM(COUNTIF(HAT218N,{"",2,3,4,5,6,7,8,9,10,11,12,13,14,15,16,17,18,19,20}&amp;$C60)*{1,2,3,4,5,6,7,8,9,10,11,12,13,14,15,16,17,18,19,20})</f>
        <v>0</v>
      </c>
      <c r="H60" s="151">
        <f t="array" ref="H60">SUM(COUNTIF(HAT22N,{"",2,3,4,5,6,7,8,9,10,11,12,13,14,15,16,17,18,19,20}&amp;$C60)*{1,2,3,4,5,6,7,8,9,10,11,12,13,14,15,16,17,18,19,20})</f>
        <v>0</v>
      </c>
      <c r="I60" s="151">
        <f t="array" ref="I60">SUM(COUNTIF(HAT23N,{"",2,3,4,5,6,7,8,9,10,11,12,13,14,15,16,17,18,19,20}&amp;$C60)*{1,2,3,4,5,6,7,8,9,10,11,12,13,14,15,16,17,18,19,20})</f>
        <v>0</v>
      </c>
      <c r="J60" s="151">
        <f>SUM(COUNTIF(HAT242N,{"",2,3,4,5,6,7,8,9,10,11,12,13,14,15,16,17,18,19,20}&amp;$C60)*{1,2,3,4,5,6,7,8,9,10,11,12,13,14,15,16,17,18,19,20})</f>
        <v>0</v>
      </c>
      <c r="K60" s="151">
        <f>SUM(COUNTIF(HAT32N,{"",2,3,4,5,6,7,8,9,10,11,12,13,14,15,16,17,18,19,20}&amp;$C60)*{1,2,3,4,5,6,7,8,9,10,11,12,13,14,15,16,17,18,19,20})</f>
        <v>0</v>
      </c>
      <c r="L60" s="151">
        <f>SUM(COUNTIF(HAT160N,{"",2,3,4,5,6,7,8,9,10,11,12,13,14,15,16,17,18,19,20}&amp;$C60)*{1,2,3,4,5,6,7,8,9,10,11,12,13,14,15,16,17,18,19,20})</f>
        <v>0</v>
      </c>
      <c r="M60" s="151">
        <f>SUM(COUNTIF(HAT164N,{"",2,3,4,5,6,7,8,9,10,11,12,13,14,15,16,17,18,19,20}&amp;$C60)*{1,2,3,4,5,6,7,8,9,10,11,12,13,14,15,16,17,18,19,20})</f>
        <v>0</v>
      </c>
      <c r="N60" s="151">
        <f>SUM(COUNTIF(HAT95N,{"",2,3,4,5,6,7,8,9,10,11,12,13,14,15,16,17,18,19,20}&amp;$C60)*{1,2,3,4,5,6,7,8,9,10,11,12,13,14,15,16,17,18,19,20})</f>
        <v>0</v>
      </c>
      <c r="O60" s="151">
        <f>SUM(COUNTIF(HAT8N,{"",2,3,4,5,6,7,8,9,10,11,12,13,14,15,16,17,18,19,20}&amp;$C60)*{1,2,3,4,5,6,7,8,9,10,11,12,13,14,15,16,17,18,19,20})</f>
        <v>0</v>
      </c>
      <c r="P60" s="151">
        <f>SUM(COUNTIF(HAT52N,{"",2,3,4,5,6,7,8,9,10,11,12,13,14,15,16,17,18,19,20}&amp;$C60)*{1,2,3,4,5,6,7,8,9,10,11,12,13,14,15,16,17,18,19,20})</f>
        <v>0</v>
      </c>
      <c r="Q60" s="151">
        <f>SUM(COUNTIF(HAT10N,{"",2,3,4,5,6,7,8,9,10,11,12,13,14,15,16,17,18,19,20}&amp;$C60)*{1,2,3,4,5,6,7,8,9,10,11,12,13,14,15,16,17,18,19,20})</f>
        <v>0</v>
      </c>
      <c r="R60" s="151">
        <f>SUM(COUNTIF(HAT118N,{"",2,3,4,5,6,7,8,9,10,11,12,13,14,15,16,17,18,19,20}&amp;$C60)*{1,2,3,4,5,6,7,8,9,10,11,12,13,14,15,16,17,18,19,20})</f>
        <v>0</v>
      </c>
      <c r="S60" s="151">
        <f>SUM(COUNTIF(HAT301N,{"",2,3,4,5,6,7,8,9,10,11,12,13,14,15,16,17,18,19,20}&amp;$C60)*{1,2,3,4,5,6,7,8,9,10,11,12,13,14,15,16,17,18,19,20})</f>
        <v>0</v>
      </c>
      <c r="T60" s="151">
        <f>SUM(COUNTIF(HAT46N,{"",2,3,4,5,6,7,8,9,10,11,12,13,14,15,16,17,18,19,20}&amp;$C60)*{1,2,3,4,5,6,7,8,9,10,11,12,13,14,15,16,17,18,19,20})</f>
        <v>0</v>
      </c>
      <c r="U60" s="151">
        <f>SUM(COUNTIF(HAT378N,{"",2,3,4,5,6,7,8,9,10,11,12,13,14,15,16,17,18,19,20}&amp;$C60)*{1,2,3,4,5,6,7,8,9,10,11,12,13,14,15,16,17,18,19,20})</f>
        <v>0</v>
      </c>
      <c r="V60" s="145">
        <f t="shared" si="0"/>
        <v>1</v>
      </c>
      <c r="W60" s="149"/>
    </row>
    <row r="61" spans="1:23" ht="15.6">
      <c r="A61" s="141">
        <f>IF(V61=0,"ẩn",MAX($A$4:$A60)+1)</f>
        <v>25</v>
      </c>
      <c r="B61" s="142" t="s">
        <v>2221</v>
      </c>
      <c r="C61" s="143" t="s">
        <v>919</v>
      </c>
      <c r="D61" s="143" t="s">
        <v>9</v>
      </c>
      <c r="E61" s="151">
        <f t="array" ref="E61">SUM(COUNTIF(HAT51N,{"",2,3,4,5,6,7,8,9,10,11,12,13,14,15,16,17,18,19,20}&amp;$C61)*{1,2,3,4,5,6,7,8,9,10,11,12,13,14,15,16,17,18,19,20})</f>
        <v>0</v>
      </c>
      <c r="F61" s="151">
        <f t="array" ref="F61">SUM(COUNTIF(HAT63N,{"",2,3,4,5,6,7,8,9,10,11,12,13,14,15,16,17,18,19,20}&amp;$C61)*{1,2,3,4,5,6,7,8,9,10,11,12,13,14,15,16,17,18,19,20})</f>
        <v>6</v>
      </c>
      <c r="G61" s="151">
        <f t="array" ref="G61">SUM(COUNTIF(HAT218N,{"",2,3,4,5,6,7,8,9,10,11,12,13,14,15,16,17,18,19,20}&amp;$C61)*{1,2,3,4,5,6,7,8,9,10,11,12,13,14,15,16,17,18,19,20})</f>
        <v>0</v>
      </c>
      <c r="H61" s="151">
        <f t="array" ref="H61">SUM(COUNTIF(HAT22N,{"",2,3,4,5,6,7,8,9,10,11,12,13,14,15,16,17,18,19,20}&amp;$C61)*{1,2,3,4,5,6,7,8,9,10,11,12,13,14,15,16,17,18,19,20})</f>
        <v>0</v>
      </c>
      <c r="I61" s="151">
        <f t="array" ref="I61">SUM(COUNTIF(HAT23N,{"",2,3,4,5,6,7,8,9,10,11,12,13,14,15,16,17,18,19,20}&amp;$C61)*{1,2,3,4,5,6,7,8,9,10,11,12,13,14,15,16,17,18,19,20})</f>
        <v>0</v>
      </c>
      <c r="J61" s="151">
        <f>SUM(COUNTIF(HAT242N,{"",2,3,4,5,6,7,8,9,10,11,12,13,14,15,16,17,18,19,20}&amp;$C61)*{1,2,3,4,5,6,7,8,9,10,11,12,13,14,15,16,17,18,19,20})</f>
        <v>0</v>
      </c>
      <c r="K61" s="151">
        <f>SUM(COUNTIF(HAT32N,{"",2,3,4,5,6,7,8,9,10,11,12,13,14,15,16,17,18,19,20}&amp;$C61)*{1,2,3,4,5,6,7,8,9,10,11,12,13,14,15,16,17,18,19,20})</f>
        <v>0</v>
      </c>
      <c r="L61" s="151">
        <f>SUM(COUNTIF(HAT160N,{"",2,3,4,5,6,7,8,9,10,11,12,13,14,15,16,17,18,19,20}&amp;$C61)*{1,2,3,4,5,6,7,8,9,10,11,12,13,14,15,16,17,18,19,20})</f>
        <v>0</v>
      </c>
      <c r="M61" s="151">
        <f>SUM(COUNTIF(HAT164N,{"",2,3,4,5,6,7,8,9,10,11,12,13,14,15,16,17,18,19,20}&amp;$C61)*{1,2,3,4,5,6,7,8,9,10,11,12,13,14,15,16,17,18,19,20})</f>
        <v>0</v>
      </c>
      <c r="N61" s="151">
        <f>SUM(COUNTIF(HAT95N,{"",2,3,4,5,6,7,8,9,10,11,12,13,14,15,16,17,18,19,20}&amp;$C61)*{1,2,3,4,5,6,7,8,9,10,11,12,13,14,15,16,17,18,19,20})</f>
        <v>0</v>
      </c>
      <c r="O61" s="151">
        <f>SUM(COUNTIF(HAT8N,{"",2,3,4,5,6,7,8,9,10,11,12,13,14,15,16,17,18,19,20}&amp;$C61)*{1,2,3,4,5,6,7,8,9,10,11,12,13,14,15,16,17,18,19,20})</f>
        <v>0</v>
      </c>
      <c r="P61" s="151">
        <f>SUM(COUNTIF(HAT52N,{"",2,3,4,5,6,7,8,9,10,11,12,13,14,15,16,17,18,19,20}&amp;$C61)*{1,2,3,4,5,6,7,8,9,10,11,12,13,14,15,16,17,18,19,20})</f>
        <v>0</v>
      </c>
      <c r="Q61" s="151">
        <f>SUM(COUNTIF(HAT10N,{"",2,3,4,5,6,7,8,9,10,11,12,13,14,15,16,17,18,19,20}&amp;$C61)*{1,2,3,4,5,6,7,8,9,10,11,12,13,14,15,16,17,18,19,20})</f>
        <v>0</v>
      </c>
      <c r="R61" s="151">
        <f>SUM(COUNTIF(HAT118N,{"",2,3,4,5,6,7,8,9,10,11,12,13,14,15,16,17,18,19,20}&amp;$C61)*{1,2,3,4,5,6,7,8,9,10,11,12,13,14,15,16,17,18,19,20})</f>
        <v>0</v>
      </c>
      <c r="S61" s="151">
        <f>SUM(COUNTIF(HAT301N,{"",2,3,4,5,6,7,8,9,10,11,12,13,14,15,16,17,18,19,20}&amp;$C61)*{1,2,3,4,5,6,7,8,9,10,11,12,13,14,15,16,17,18,19,20})</f>
        <v>0</v>
      </c>
      <c r="T61" s="151">
        <f>SUM(COUNTIF(HAT46N,{"",2,3,4,5,6,7,8,9,10,11,12,13,14,15,16,17,18,19,20}&amp;$C61)*{1,2,3,4,5,6,7,8,9,10,11,12,13,14,15,16,17,18,19,20})</f>
        <v>0</v>
      </c>
      <c r="U61" s="151">
        <f>SUM(COUNTIF(HAT378N,{"",2,3,4,5,6,7,8,9,10,11,12,13,14,15,16,17,18,19,20}&amp;$C61)*{1,2,3,4,5,6,7,8,9,10,11,12,13,14,15,16,17,18,19,20})</f>
        <v>0</v>
      </c>
      <c r="V61" s="145">
        <f t="shared" si="0"/>
        <v>6</v>
      </c>
      <c r="W61" s="149"/>
    </row>
    <row r="62" spans="1:23" ht="15.6">
      <c r="A62" s="141">
        <f>IF(V62=0,"ẩn",MAX($A$4:$A61)+1)</f>
        <v>26</v>
      </c>
      <c r="B62" s="142" t="s">
        <v>2187</v>
      </c>
      <c r="C62" s="143" t="s">
        <v>2189</v>
      </c>
      <c r="D62" s="143" t="s">
        <v>9</v>
      </c>
      <c r="E62" s="151">
        <f t="array" ref="E62">SUM(COUNTIF(HAT51N,{"",2,3,4,5,6,7,8,9,10,11,12,13,14,15,16,17,18,19,20}&amp;$C62)*{1,2,3,4,5,6,7,8,9,10,11,12,13,14,15,16,17,18,19,20})</f>
        <v>0</v>
      </c>
      <c r="F62" s="151">
        <f t="array" ref="F62">SUM(COUNTIF(HAT63N,{"",2,3,4,5,6,7,8,9,10,11,12,13,14,15,16,17,18,19,20}&amp;$C62)*{1,2,3,4,5,6,7,8,9,10,11,12,13,14,15,16,17,18,19,20})</f>
        <v>0</v>
      </c>
      <c r="G62" s="151">
        <f t="array" ref="G62">SUM(COUNTIF(HAT218N,{"",2,3,4,5,6,7,8,9,10,11,12,13,14,15,16,17,18,19,20}&amp;$C62)*{1,2,3,4,5,6,7,8,9,10,11,12,13,14,15,16,17,18,19,20})</f>
        <v>4</v>
      </c>
      <c r="H62" s="151">
        <f t="array" ref="H62">SUM(COUNTIF(HAT22N,{"",2,3,4,5,6,7,8,9,10,11,12,13,14,15,16,17,18,19,20}&amp;$C62)*{1,2,3,4,5,6,7,8,9,10,11,12,13,14,15,16,17,18,19,20})</f>
        <v>4</v>
      </c>
      <c r="I62" s="151">
        <f t="array" ref="I62">SUM(COUNTIF(HAT23N,{"",2,3,4,5,6,7,8,9,10,11,12,13,14,15,16,17,18,19,20}&amp;$C62)*{1,2,3,4,5,6,7,8,9,10,11,12,13,14,15,16,17,18,19,20})</f>
        <v>0</v>
      </c>
      <c r="J62" s="151">
        <f>SUM(COUNTIF(HAT242N,{"",2,3,4,5,6,7,8,9,10,11,12,13,14,15,16,17,18,19,20}&amp;$C62)*{1,2,3,4,5,6,7,8,9,10,11,12,13,14,15,16,17,18,19,20})</f>
        <v>4</v>
      </c>
      <c r="K62" s="151">
        <f>SUM(COUNTIF(HAT32N,{"",2,3,4,5,6,7,8,9,10,11,12,13,14,15,16,17,18,19,20}&amp;$C62)*{1,2,3,4,5,6,7,8,9,10,11,12,13,14,15,16,17,18,19,20})</f>
        <v>0</v>
      </c>
      <c r="L62" s="151">
        <f>SUM(COUNTIF(HAT160N,{"",2,3,4,5,6,7,8,9,10,11,12,13,14,15,16,17,18,19,20}&amp;$C62)*{1,2,3,4,5,6,7,8,9,10,11,12,13,14,15,16,17,18,19,20})</f>
        <v>4</v>
      </c>
      <c r="M62" s="151">
        <f>SUM(COUNTIF(HAT164N,{"",2,3,4,5,6,7,8,9,10,11,12,13,14,15,16,17,18,19,20}&amp;$C62)*{1,2,3,4,5,6,7,8,9,10,11,12,13,14,15,16,17,18,19,20})</f>
        <v>0</v>
      </c>
      <c r="N62" s="151">
        <f>SUM(COUNTIF(HAT95N,{"",2,3,4,5,6,7,8,9,10,11,12,13,14,15,16,17,18,19,20}&amp;$C62)*{1,2,3,4,5,6,7,8,9,10,11,12,13,14,15,16,17,18,19,20})</f>
        <v>0</v>
      </c>
      <c r="O62" s="151">
        <f>SUM(COUNTIF(HAT8N,{"",2,3,4,5,6,7,8,9,10,11,12,13,14,15,16,17,18,19,20}&amp;$C62)*{1,2,3,4,5,6,7,8,9,10,11,12,13,14,15,16,17,18,19,20})</f>
        <v>0</v>
      </c>
      <c r="P62" s="151">
        <f>SUM(COUNTIF(HAT52N,{"",2,3,4,5,6,7,8,9,10,11,12,13,14,15,16,17,18,19,20}&amp;$C62)*{1,2,3,4,5,6,7,8,9,10,11,12,13,14,15,16,17,18,19,20})</f>
        <v>4</v>
      </c>
      <c r="Q62" s="151">
        <f>SUM(COUNTIF(HAT10N,{"",2,3,4,5,6,7,8,9,10,11,12,13,14,15,16,17,18,19,20}&amp;$C62)*{1,2,3,4,5,6,7,8,9,10,11,12,13,14,15,16,17,18,19,20})</f>
        <v>0</v>
      </c>
      <c r="R62" s="151">
        <f>SUM(COUNTIF(HAT118N,{"",2,3,4,5,6,7,8,9,10,11,12,13,14,15,16,17,18,19,20}&amp;$C62)*{1,2,3,4,5,6,7,8,9,10,11,12,13,14,15,16,17,18,19,20})</f>
        <v>0</v>
      </c>
      <c r="S62" s="151">
        <f>SUM(COUNTIF(HAT301N,{"",2,3,4,5,6,7,8,9,10,11,12,13,14,15,16,17,18,19,20}&amp;$C62)*{1,2,3,4,5,6,7,8,9,10,11,12,13,14,15,16,17,18,19,20})</f>
        <v>0</v>
      </c>
      <c r="T62" s="151">
        <f>SUM(COUNTIF(HAT46N,{"",2,3,4,5,6,7,8,9,10,11,12,13,14,15,16,17,18,19,20}&amp;$C62)*{1,2,3,4,5,6,7,8,9,10,11,12,13,14,15,16,17,18,19,20})</f>
        <v>0</v>
      </c>
      <c r="U62" s="151">
        <f>SUM(COUNTIF(HAT378N,{"",2,3,4,5,6,7,8,9,10,11,12,13,14,15,16,17,18,19,20}&amp;$C62)*{1,2,3,4,5,6,7,8,9,10,11,12,13,14,15,16,17,18,19,20})</f>
        <v>0</v>
      </c>
      <c r="V62" s="145">
        <f t="shared" si="0"/>
        <v>20</v>
      </c>
      <c r="W62" s="149"/>
    </row>
    <row r="63" spans="1:23" ht="15.6">
      <c r="A63" s="141">
        <f>IF(V63=0,"ẩn",MAX($A$4:$A62)+1)</f>
        <v>27</v>
      </c>
      <c r="B63" s="142" t="s">
        <v>2188</v>
      </c>
      <c r="C63" s="143" t="s">
        <v>2184</v>
      </c>
      <c r="D63" s="143" t="s">
        <v>9</v>
      </c>
      <c r="E63" s="151">
        <f t="array" ref="E63">SUM(COUNTIF(HAT51N,{"",2,3,4,5,6,7,8,9,10,11,12,13,14,15,16,17,18,19,20}&amp;$C63)*{1,2,3,4,5,6,7,8,9,10,11,12,13,14,15,16,17,18,19,20})</f>
        <v>12</v>
      </c>
      <c r="F63" s="151">
        <f t="array" ref="F63">SUM(COUNTIF(HAT63N,{"",2,3,4,5,6,7,8,9,10,11,12,13,14,15,16,17,18,19,20}&amp;$C63)*{1,2,3,4,5,6,7,8,9,10,11,12,13,14,15,16,17,18,19,20})</f>
        <v>8</v>
      </c>
      <c r="G63" s="151">
        <f t="array" ref="G63">SUM(COUNTIF(HAT218N,{"",2,3,4,5,6,7,8,9,10,11,12,13,14,15,16,17,18,19,20}&amp;$C63)*{1,2,3,4,5,6,7,8,9,10,11,12,13,14,15,16,17,18,19,20})</f>
        <v>0</v>
      </c>
      <c r="H63" s="151">
        <f t="array" ref="H63">SUM(COUNTIF(HAT22N,{"",2,3,4,5,6,7,8,9,10,11,12,13,14,15,16,17,18,19,20}&amp;$C63)*{1,2,3,4,5,6,7,8,9,10,11,12,13,14,15,16,17,18,19,20})</f>
        <v>0</v>
      </c>
      <c r="I63" s="151">
        <f t="array" ref="I63">SUM(COUNTIF(HAT23N,{"",2,3,4,5,6,7,8,9,10,11,12,13,14,15,16,17,18,19,20}&amp;$C63)*{1,2,3,4,5,6,7,8,9,10,11,12,13,14,15,16,17,18,19,20})</f>
        <v>8</v>
      </c>
      <c r="J63" s="151">
        <f>SUM(COUNTIF(HAT242N,{"",2,3,4,5,6,7,8,9,10,11,12,13,14,15,16,17,18,19,20}&amp;$C63)*{1,2,3,4,5,6,7,8,9,10,11,12,13,14,15,16,17,18,19,20})</f>
        <v>0</v>
      </c>
      <c r="K63" s="151">
        <f>SUM(COUNTIF(HAT32N,{"",2,3,4,5,6,7,8,9,10,11,12,13,14,15,16,17,18,19,20}&amp;$C63)*{1,2,3,4,5,6,7,8,9,10,11,12,13,14,15,16,17,18,19,20})</f>
        <v>4</v>
      </c>
      <c r="L63" s="151">
        <f>SUM(COUNTIF(HAT160N,{"",2,3,4,5,6,7,8,9,10,11,12,13,14,15,16,17,18,19,20}&amp;$C63)*{1,2,3,4,5,6,7,8,9,10,11,12,13,14,15,16,17,18,19,20})</f>
        <v>4</v>
      </c>
      <c r="M63" s="151">
        <f>SUM(COUNTIF(HAT164N,{"",2,3,4,5,6,7,8,9,10,11,12,13,14,15,16,17,18,19,20}&amp;$C63)*{1,2,3,4,5,6,7,8,9,10,11,12,13,14,15,16,17,18,19,20})</f>
        <v>8</v>
      </c>
      <c r="N63" s="151">
        <f>SUM(COUNTIF(HAT95N,{"",2,3,4,5,6,7,8,9,10,11,12,13,14,15,16,17,18,19,20}&amp;$C63)*{1,2,3,4,5,6,7,8,9,10,11,12,13,14,15,16,17,18,19,20})</f>
        <v>4</v>
      </c>
      <c r="O63" s="151">
        <f>SUM(COUNTIF(HAT8N,{"",2,3,4,5,6,7,8,9,10,11,12,13,14,15,16,17,18,19,20}&amp;$C63)*{1,2,3,4,5,6,7,8,9,10,11,12,13,14,15,16,17,18,19,20})</f>
        <v>4</v>
      </c>
      <c r="P63" s="151">
        <f>SUM(COUNTIF(HAT52N,{"",2,3,4,5,6,7,8,9,10,11,12,13,14,15,16,17,18,19,20}&amp;$C63)*{1,2,3,4,5,6,7,8,9,10,11,12,13,14,15,16,17,18,19,20})</f>
        <v>0</v>
      </c>
      <c r="Q63" s="151">
        <f>SUM(COUNTIF(HAT10N,{"",2,3,4,5,6,7,8,9,10,11,12,13,14,15,16,17,18,19,20}&amp;$C63)*{1,2,3,4,5,6,7,8,9,10,11,12,13,14,15,16,17,18,19,20})</f>
        <v>0</v>
      </c>
      <c r="R63" s="151">
        <f>SUM(COUNTIF(HAT118N,{"",2,3,4,5,6,7,8,9,10,11,12,13,14,15,16,17,18,19,20}&amp;$C63)*{1,2,3,4,5,6,7,8,9,10,11,12,13,14,15,16,17,18,19,20})</f>
        <v>0</v>
      </c>
      <c r="S63" s="151">
        <f>SUM(COUNTIF(HAT301N,{"",2,3,4,5,6,7,8,9,10,11,12,13,14,15,16,17,18,19,20}&amp;$C63)*{1,2,3,4,5,6,7,8,9,10,11,12,13,14,15,16,17,18,19,20})</f>
        <v>0</v>
      </c>
      <c r="T63" s="151">
        <f>SUM(COUNTIF(HAT46N,{"",2,3,4,5,6,7,8,9,10,11,12,13,14,15,16,17,18,19,20}&amp;$C63)*{1,2,3,4,5,6,7,8,9,10,11,12,13,14,15,16,17,18,19,20})</f>
        <v>0</v>
      </c>
      <c r="U63" s="151">
        <f>SUM(COUNTIF(HAT378N,{"",2,3,4,5,6,7,8,9,10,11,12,13,14,15,16,17,18,19,20}&amp;$C63)*{1,2,3,4,5,6,7,8,9,10,11,12,13,14,15,16,17,18,19,20})</f>
        <v>8</v>
      </c>
      <c r="V63" s="145">
        <f t="shared" si="0"/>
        <v>60</v>
      </c>
      <c r="W63" s="149"/>
    </row>
    <row r="64" spans="1:23" ht="15.6">
      <c r="A64" s="141">
        <f>IF(V64=0,"ẩn",MAX($A$4:$A63)+1)</f>
        <v>28</v>
      </c>
      <c r="B64" s="142" t="s">
        <v>2190</v>
      </c>
      <c r="C64" s="143" t="s">
        <v>2191</v>
      </c>
      <c r="D64" s="143" t="s">
        <v>9</v>
      </c>
      <c r="E64" s="151">
        <f t="array" ref="E64">SUM(COUNTIF(HAT51N,{"",2,3,4,5,6,7,8,9,10,11,12,13,14,15,16,17,18,19,20}&amp;$C64)*{1,2,3,4,5,6,7,8,9,10,11,12,13,14,15,16,17,18,19,20})</f>
        <v>32</v>
      </c>
      <c r="F64" s="151">
        <f t="array" ref="F64">SUM(COUNTIF(HAT63N,{"",2,3,4,5,6,7,8,9,10,11,12,13,14,15,16,17,18,19,20}&amp;$C64)*{1,2,3,4,5,6,7,8,9,10,11,12,13,14,15,16,17,18,19,20})</f>
        <v>8</v>
      </c>
      <c r="G64" s="151">
        <f t="array" ref="G64">SUM(COUNTIF(HAT218N,{"",2,3,4,5,6,7,8,9,10,11,12,13,14,15,16,17,18,19,20}&amp;$C64)*{1,2,3,4,5,6,7,8,9,10,11,12,13,14,15,16,17,18,19,20})</f>
        <v>0</v>
      </c>
      <c r="H64" s="151">
        <f t="array" ref="H64">SUM(COUNTIF(HAT22N,{"",2,3,4,5,6,7,8,9,10,11,12,13,14,15,16,17,18,19,20}&amp;$C64)*{1,2,3,4,5,6,7,8,9,10,11,12,13,14,15,16,17,18,19,20})</f>
        <v>0</v>
      </c>
      <c r="I64" s="151">
        <f t="array" ref="I64">SUM(COUNTIF(HAT23N,{"",2,3,4,5,6,7,8,9,10,11,12,13,14,15,16,17,18,19,20}&amp;$C64)*{1,2,3,4,5,6,7,8,9,10,11,12,13,14,15,16,17,18,19,20})</f>
        <v>0</v>
      </c>
      <c r="J64" s="151">
        <f>SUM(COUNTIF(HAT242N,{"",2,3,4,5,6,7,8,9,10,11,12,13,14,15,16,17,18,19,20}&amp;$C64)*{1,2,3,4,5,6,7,8,9,10,11,12,13,14,15,16,17,18,19,20})</f>
        <v>0</v>
      </c>
      <c r="K64" s="151">
        <f>SUM(COUNTIF(HAT32N,{"",2,3,4,5,6,7,8,9,10,11,12,13,14,15,16,17,18,19,20}&amp;$C64)*{1,2,3,4,5,6,7,8,9,10,11,12,13,14,15,16,17,18,19,20})</f>
        <v>0</v>
      </c>
      <c r="L64" s="151">
        <f>SUM(COUNTIF(HAT160N,{"",2,3,4,5,6,7,8,9,10,11,12,13,14,15,16,17,18,19,20}&amp;$C64)*{1,2,3,4,5,6,7,8,9,10,11,12,13,14,15,16,17,18,19,20})</f>
        <v>0</v>
      </c>
      <c r="M64" s="151">
        <f>SUM(COUNTIF(HAT164N,{"",2,3,4,5,6,7,8,9,10,11,12,13,14,15,16,17,18,19,20}&amp;$C64)*{1,2,3,4,5,6,7,8,9,10,11,12,13,14,15,16,17,18,19,20})</f>
        <v>0</v>
      </c>
      <c r="N64" s="151">
        <f>SUM(COUNTIF(HAT95N,{"",2,3,4,5,6,7,8,9,10,11,12,13,14,15,16,17,18,19,20}&amp;$C64)*{1,2,3,4,5,6,7,8,9,10,11,12,13,14,15,16,17,18,19,20})</f>
        <v>0</v>
      </c>
      <c r="O64" s="151">
        <f>SUM(COUNTIF(HAT8N,{"",2,3,4,5,6,7,8,9,10,11,12,13,14,15,16,17,18,19,20}&amp;$C64)*{1,2,3,4,5,6,7,8,9,10,11,12,13,14,15,16,17,18,19,20})</f>
        <v>0</v>
      </c>
      <c r="P64" s="151">
        <f>SUM(COUNTIF(HAT52N,{"",2,3,4,5,6,7,8,9,10,11,12,13,14,15,16,17,18,19,20}&amp;$C64)*{1,2,3,4,5,6,7,8,9,10,11,12,13,14,15,16,17,18,19,20})</f>
        <v>0</v>
      </c>
      <c r="Q64" s="151">
        <f>SUM(COUNTIF(HAT10N,{"",2,3,4,5,6,7,8,9,10,11,12,13,14,15,16,17,18,19,20}&amp;$C64)*{1,2,3,4,5,6,7,8,9,10,11,12,13,14,15,16,17,18,19,20})</f>
        <v>0</v>
      </c>
      <c r="R64" s="151">
        <f>SUM(COUNTIF(HAT118N,{"",2,3,4,5,6,7,8,9,10,11,12,13,14,15,16,17,18,19,20}&amp;$C64)*{1,2,3,4,5,6,7,8,9,10,11,12,13,14,15,16,17,18,19,20})</f>
        <v>0</v>
      </c>
      <c r="S64" s="151">
        <f>SUM(COUNTIF(HAT301N,{"",2,3,4,5,6,7,8,9,10,11,12,13,14,15,16,17,18,19,20}&amp;$C64)*{1,2,3,4,5,6,7,8,9,10,11,12,13,14,15,16,17,18,19,20})</f>
        <v>0</v>
      </c>
      <c r="T64" s="151">
        <f>SUM(COUNTIF(HAT46N,{"",2,3,4,5,6,7,8,9,10,11,12,13,14,15,16,17,18,19,20}&amp;$C64)*{1,2,3,4,5,6,7,8,9,10,11,12,13,14,15,16,17,18,19,20})</f>
        <v>0</v>
      </c>
      <c r="U64" s="151">
        <f>SUM(COUNTIF(HAT378N,{"",2,3,4,5,6,7,8,9,10,11,12,13,14,15,16,17,18,19,20}&amp;$C64)*{1,2,3,4,5,6,7,8,9,10,11,12,13,14,15,16,17,18,19,20})</f>
        <v>0</v>
      </c>
      <c r="V64" s="145">
        <f t="shared" si="0"/>
        <v>40</v>
      </c>
      <c r="W64" s="149"/>
    </row>
    <row r="65" spans="1:23" ht="15.6">
      <c r="A65" s="147" t="s">
        <v>87</v>
      </c>
      <c r="B65" s="148" t="s">
        <v>16</v>
      </c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5">
        <f t="shared" si="0"/>
        <v>0</v>
      </c>
      <c r="W65" s="149"/>
    </row>
    <row r="66" spans="1:23" ht="15.6">
      <c r="A66" s="141">
        <f>IF(V66=0,"ẩn",MAX($A$4:$A65)+1)</f>
        <v>29</v>
      </c>
      <c r="B66" s="142" t="str">
        <f>"Cọc tia hỗn hợp cột BTLT; " &amp;C66</f>
        <v>Cọc tia hỗn hợp cột BTLT; LR-4</v>
      </c>
      <c r="C66" s="143" t="s">
        <v>3</v>
      </c>
      <c r="D66" s="143" t="s">
        <v>15</v>
      </c>
      <c r="E66" s="151">
        <f t="array" ref="E66">SUM(COUNTIF(HAT51N,{"",2,3,4,5,6,7,8,9,10,11,12,13,14,15,16,17,18,19,20}&amp;$C66)*{1,2,3,4,5,6,7,8,9,10,11,12,13,14,15,16,17,18,19,20})</f>
        <v>16</v>
      </c>
      <c r="F66" s="151">
        <f t="array" ref="F66">SUM(COUNTIF(HAT63N,{"",2,3,4,5,6,7,8,9,10,11,12,13,14,15,16,17,18,19,20}&amp;$C66)*{1,2,3,4,5,6,7,8,9,10,11,12,13,14,15,16,17,18,19,20})</f>
        <v>3</v>
      </c>
      <c r="G66" s="151">
        <f t="array" ref="G66">SUM(COUNTIF(HAT218N,{"",2,3,4,5,6,7,8,9,10,11,12,13,14,15,16,17,18,19,20}&amp;$C66)*{1,2,3,4,5,6,7,8,9,10,11,12,13,14,15,16,17,18,19,20})</f>
        <v>0</v>
      </c>
      <c r="H66" s="151">
        <f t="array" ref="H66">SUM(COUNTIF(HAT22N,{"",2,3,4,5,6,7,8,9,10,11,12,13,14,15,16,17,18,19,20}&amp;$C66)*{1,2,3,4,5,6,7,8,9,10,11,12,13,14,15,16,17,18,19,20})</f>
        <v>0</v>
      </c>
      <c r="I66" s="151">
        <f t="array" ref="I66">SUM(COUNTIF(HAT23N,{"",2,3,4,5,6,7,8,9,10,11,12,13,14,15,16,17,18,19,20}&amp;$C66)*{1,2,3,4,5,6,7,8,9,10,11,12,13,14,15,16,17,18,19,20})</f>
        <v>3</v>
      </c>
      <c r="J66" s="151">
        <f>SUM(COUNTIF(HAT242N,{"",2,3,4,5,6,7,8,9,10,11,12,13,14,15,16,17,18,19,20}&amp;$C66)*{1,2,3,4,5,6,7,8,9,10,11,12,13,14,15,16,17,18,19,20})</f>
        <v>8</v>
      </c>
      <c r="K66" s="151">
        <f>SUM(COUNTIF(HAT32N,{"",2,3,4,5,6,7,8,9,10,11,12,13,14,15,16,17,18,19,20}&amp;$C66)*{1,2,3,4,5,6,7,8,9,10,11,12,13,14,15,16,17,18,19,20})</f>
        <v>0</v>
      </c>
      <c r="L66" s="151">
        <f>SUM(COUNTIF(HAT160N,{"",2,3,4,5,6,7,8,9,10,11,12,13,14,15,16,17,18,19,20}&amp;$C66)*{1,2,3,4,5,6,7,8,9,10,11,12,13,14,15,16,17,18,19,20})</f>
        <v>5</v>
      </c>
      <c r="M66" s="151">
        <f>SUM(COUNTIF(HAT164N,{"",2,3,4,5,6,7,8,9,10,11,12,13,14,15,16,17,18,19,20}&amp;$C66)*{1,2,3,4,5,6,7,8,9,10,11,12,13,14,15,16,17,18,19,20})</f>
        <v>3</v>
      </c>
      <c r="N66" s="151">
        <f>SUM(COUNTIF(HAT95N,{"",2,3,4,5,6,7,8,9,10,11,12,13,14,15,16,17,18,19,20}&amp;$C66)*{1,2,3,4,5,6,7,8,9,10,11,12,13,14,15,16,17,18,19,20})</f>
        <v>0</v>
      </c>
      <c r="O66" s="151">
        <f>SUM(COUNTIF(HAT8N,{"",2,3,4,5,6,7,8,9,10,11,12,13,14,15,16,17,18,19,20}&amp;$C66)*{1,2,3,4,5,6,7,8,9,10,11,12,13,14,15,16,17,18,19,20})</f>
        <v>0</v>
      </c>
      <c r="P66" s="151">
        <f>SUM(COUNTIF(HAT52N,{"",2,3,4,5,6,7,8,9,10,11,12,13,14,15,16,17,18,19,20}&amp;$C66)*{1,2,3,4,5,6,7,8,9,10,11,12,13,14,15,16,17,18,19,20})</f>
        <v>1</v>
      </c>
      <c r="Q66" s="151">
        <f>SUM(COUNTIF(HAT10N,{"",2,3,4,5,6,7,8,9,10,11,12,13,14,15,16,17,18,19,20}&amp;$C66)*{1,2,3,4,5,6,7,8,9,10,11,12,13,14,15,16,17,18,19,20})</f>
        <v>3</v>
      </c>
      <c r="R66" s="151">
        <f>SUM(COUNTIF(HAT118N,{"",2,3,4,5,6,7,8,9,10,11,12,13,14,15,16,17,18,19,20}&amp;$C66)*{1,2,3,4,5,6,7,8,9,10,11,12,13,14,15,16,17,18,19,20})</f>
        <v>0</v>
      </c>
      <c r="S66" s="151">
        <f>SUM(COUNTIF(HAT301N,{"",2,3,4,5,6,7,8,9,10,11,12,13,14,15,16,17,18,19,20}&amp;$C66)*{1,2,3,4,5,6,7,8,9,10,11,12,13,14,15,16,17,18,19,20})</f>
        <v>0</v>
      </c>
      <c r="T66" s="151">
        <f>SUM(COUNTIF(HAT46N,{"",2,3,4,5,6,7,8,9,10,11,12,13,14,15,16,17,18,19,20}&amp;$C66)*{1,2,3,4,5,6,7,8,9,10,11,12,13,14,15,16,17,18,19,20})</f>
        <v>5</v>
      </c>
      <c r="U66" s="151">
        <f>SUM(COUNTIF(HAT378N,{"",2,3,4,5,6,7,8,9,10,11,12,13,14,15,16,17,18,19,20}&amp;$C66)*{1,2,3,4,5,6,7,8,9,10,11,12,13,14,15,16,17,18,19,20})</f>
        <v>6</v>
      </c>
      <c r="V66" s="145">
        <f t="shared" si="0"/>
        <v>53</v>
      </c>
      <c r="W66" s="149"/>
    </row>
    <row r="67" spans="1:23" ht="15.6" hidden="1">
      <c r="A67" s="141" t="str">
        <f>IF(V67=0,"ẩn",MAX($A$4:$A66)+1)</f>
        <v>ẩn</v>
      </c>
      <c r="B67" s="142" t="str">
        <f>"Tiếp địa giếng cột BTLT; " &amp;C67</f>
        <v>Tiếp địa giếng cột BTLT; RG-2</v>
      </c>
      <c r="C67" s="143" t="s">
        <v>18</v>
      </c>
      <c r="D67" s="143" t="s">
        <v>15</v>
      </c>
      <c r="E67" s="151">
        <f t="array" ref="E67">SUM(COUNTIF(HAT51N,{"",2,3,4,5,6,7,8,9,10,11,12,13,14,15,16,17,18,19,20}&amp;$C67)*{1,2,3,4,5,6,7,8,9,10,11,12,13,14,15,16,17,18,19,20})</f>
        <v>0</v>
      </c>
      <c r="F67" s="151">
        <f t="array" ref="F67">SUM(COUNTIF(HAT63N,{"",2,3,4,5,6,7,8,9,10,11,12,13,14,15,16,17,18,19,20}&amp;$C67)*{1,2,3,4,5,6,7,8,9,10,11,12,13,14,15,16,17,18,19,20})</f>
        <v>0</v>
      </c>
      <c r="G67" s="151">
        <f t="array" ref="G67">SUM(COUNTIF(HAT218N,{"",2,3,4,5,6,7,8,9,10,11,12,13,14,15,16,17,18,19,20}&amp;$C67)*{1,2,3,4,5,6,7,8,9,10,11,12,13,14,15,16,17,18,19,20})</f>
        <v>0</v>
      </c>
      <c r="H67" s="151">
        <f t="array" ref="H67">SUM(COUNTIF(HAT22N,{"",2,3,4,5,6,7,8,9,10,11,12,13,14,15,16,17,18,19,20}&amp;$C67)*{1,2,3,4,5,6,7,8,9,10,11,12,13,14,15,16,17,18,19,20})</f>
        <v>0</v>
      </c>
      <c r="I67" s="151">
        <f t="array" ref="I67">SUM(COUNTIF(HAT23N,{"",2,3,4,5,6,7,8,9,10,11,12,13,14,15,16,17,18,19,20}&amp;$C67)*{1,2,3,4,5,6,7,8,9,10,11,12,13,14,15,16,17,18,19,20})</f>
        <v>0</v>
      </c>
      <c r="J67" s="151">
        <f>SUM(COUNTIF(HAT242N,{"",2,3,4,5,6,7,8,9,10,11,12,13,14,15,16,17,18,19,20}&amp;$C67)*{1,2,3,4,5,6,7,8,9,10,11,12,13,14,15,16,17,18,19,20})</f>
        <v>0</v>
      </c>
      <c r="K67" s="151">
        <f>SUM(COUNTIF(HAT32N,{"",2,3,4,5,6,7,8,9,10,11,12,13,14,15,16,17,18,19,20}&amp;$C67)*{1,2,3,4,5,6,7,8,9,10,11,12,13,14,15,16,17,18,19,20})</f>
        <v>0</v>
      </c>
      <c r="L67" s="151">
        <f>SUM(COUNTIF(HAT160N,{"",2,3,4,5,6,7,8,9,10,11,12,13,14,15,16,17,18,19,20}&amp;$C67)*{1,2,3,4,5,6,7,8,9,10,11,12,13,14,15,16,17,18,19,20})</f>
        <v>0</v>
      </c>
      <c r="M67" s="151">
        <f>SUM(COUNTIF(HAT164N,{"",2,3,4,5,6,7,8,9,10,11,12,13,14,15,16,17,18,19,20}&amp;$C67)*{1,2,3,4,5,6,7,8,9,10,11,12,13,14,15,16,17,18,19,20})</f>
        <v>0</v>
      </c>
      <c r="N67" s="151">
        <f>SUM(COUNTIF(HAT95N,{"",2,3,4,5,6,7,8,9,10,11,12,13,14,15,16,17,18,19,20}&amp;$C67)*{1,2,3,4,5,6,7,8,9,10,11,12,13,14,15,16,17,18,19,20})</f>
        <v>0</v>
      </c>
      <c r="O67" s="151">
        <f>SUM(COUNTIF(HAT8N,{"",2,3,4,5,6,7,8,9,10,11,12,13,14,15,16,17,18,19,20}&amp;$C67)*{1,2,3,4,5,6,7,8,9,10,11,12,13,14,15,16,17,18,19,20})</f>
        <v>0</v>
      </c>
      <c r="P67" s="151">
        <f>SUM(COUNTIF(HAT52N,{"",2,3,4,5,6,7,8,9,10,11,12,13,14,15,16,17,18,19,20}&amp;$C67)*{1,2,3,4,5,6,7,8,9,10,11,12,13,14,15,16,17,18,19,20})</f>
        <v>0</v>
      </c>
      <c r="Q67" s="151">
        <f>SUM(COUNTIF(HAT10N,{"",2,3,4,5,6,7,8,9,10,11,12,13,14,15,16,17,18,19,20}&amp;$C67)*{1,2,3,4,5,6,7,8,9,10,11,12,13,14,15,16,17,18,19,20})</f>
        <v>0</v>
      </c>
      <c r="R67" s="151">
        <f>SUM(COUNTIF(HAT118N,{"",2,3,4,5,6,7,8,9,10,11,12,13,14,15,16,17,18,19,20}&amp;$C67)*{1,2,3,4,5,6,7,8,9,10,11,12,13,14,15,16,17,18,19,20})</f>
        <v>0</v>
      </c>
      <c r="S67" s="151">
        <f>SUM(COUNTIF(HAT301N,{"",2,3,4,5,6,7,8,9,10,11,12,13,14,15,16,17,18,19,20}&amp;$C67)*{1,2,3,4,5,6,7,8,9,10,11,12,13,14,15,16,17,18,19,20})</f>
        <v>0</v>
      </c>
      <c r="T67" s="151">
        <f>SUM(COUNTIF(HAT46N,{"",2,3,4,5,6,7,8,9,10,11,12,13,14,15,16,17,18,19,20}&amp;$C67)*{1,2,3,4,5,6,7,8,9,10,11,12,13,14,15,16,17,18,19,20})</f>
        <v>0</v>
      </c>
      <c r="U67" s="151">
        <f>SUM(COUNTIF(HAT378N,{"",2,3,4,5,6,7,8,9,10,11,12,13,14,15,16,17,18,19,20}&amp;$C67)*{1,2,3,4,5,6,7,8,9,10,11,12,13,14,15,16,17,18,19,20})</f>
        <v>0</v>
      </c>
      <c r="V67" s="145">
        <f t="shared" si="0"/>
        <v>0</v>
      </c>
      <c r="W67" s="149"/>
    </row>
    <row r="68" spans="1:23" ht="15.6">
      <c r="A68" s="141">
        <f>IF(V68=0,"ẩn",MAX($A$4:$A67)+1)</f>
        <v>30</v>
      </c>
      <c r="B68" s="142" t="str">
        <f>"Tiếp địa ngọn hạ áp cáp ABC; " &amp;C68</f>
        <v>Tiếp địa ngọn hạ áp cáp ABC; TĐN-ABC</v>
      </c>
      <c r="C68" s="143" t="s">
        <v>158</v>
      </c>
      <c r="D68" s="143" t="s">
        <v>15</v>
      </c>
      <c r="E68" s="151">
        <f t="array" ref="E68">SUM(COUNTIF(HAT51N,{"",2,3,4,5,6,7,8,9,10,11,12,13,14,15,16,17,18,19,20}&amp;$C68)*{1,2,3,4,5,6,7,8,9,10,11,12,13,14,15,16,17,18,19,20})</f>
        <v>16</v>
      </c>
      <c r="F68" s="151">
        <f t="array" ref="F68">SUM(COUNTIF(HAT63N,{"",2,3,4,5,6,7,8,9,10,11,12,13,14,15,16,17,18,19,20}&amp;$C68)*{1,2,3,4,5,6,7,8,9,10,11,12,13,14,15,16,17,18,19,20})</f>
        <v>3</v>
      </c>
      <c r="G68" s="151">
        <f t="array" ref="G68">SUM(COUNTIF(HAT218N,{"",2,3,4,5,6,7,8,9,10,11,12,13,14,15,16,17,18,19,20}&amp;$C68)*{1,2,3,4,5,6,7,8,9,10,11,12,13,14,15,16,17,18,19,20})</f>
        <v>0</v>
      </c>
      <c r="H68" s="151">
        <f t="array" ref="H68">SUM(COUNTIF(HAT22N,{"",2,3,4,5,6,7,8,9,10,11,12,13,14,15,16,17,18,19,20}&amp;$C68)*{1,2,3,4,5,6,7,8,9,10,11,12,13,14,15,16,17,18,19,20})</f>
        <v>0</v>
      </c>
      <c r="I68" s="151">
        <f t="array" ref="I68">SUM(COUNTIF(HAT23N,{"",2,3,4,5,6,7,8,9,10,11,12,13,14,15,16,17,18,19,20}&amp;$C68)*{1,2,3,4,5,6,7,8,9,10,11,12,13,14,15,16,17,18,19,20})</f>
        <v>6</v>
      </c>
      <c r="J68" s="151">
        <f>SUM(COUNTIF(HAT242N,{"",2,3,4,5,6,7,8,9,10,11,12,13,14,15,16,17,18,19,20}&amp;$C68)*{1,2,3,4,5,6,7,8,9,10,11,12,13,14,15,16,17,18,19,20})</f>
        <v>33</v>
      </c>
      <c r="K68" s="151">
        <f>SUM(COUNTIF(HAT32N,{"",2,3,4,5,6,7,8,9,10,11,12,13,14,15,16,17,18,19,20}&amp;$C68)*{1,2,3,4,5,6,7,8,9,10,11,12,13,14,15,16,17,18,19,20})</f>
        <v>19</v>
      </c>
      <c r="L68" s="151">
        <f>SUM(COUNTIF(HAT160N,{"",2,3,4,5,6,7,8,9,10,11,12,13,14,15,16,17,18,19,20}&amp;$C68)*{1,2,3,4,5,6,7,8,9,10,11,12,13,14,15,16,17,18,19,20})</f>
        <v>6</v>
      </c>
      <c r="M68" s="151">
        <f>SUM(COUNTIF(HAT164N,{"",2,3,4,5,6,7,8,9,10,11,12,13,14,15,16,17,18,19,20}&amp;$C68)*{1,2,3,4,5,6,7,8,9,10,11,12,13,14,15,16,17,18,19,20})</f>
        <v>11</v>
      </c>
      <c r="N68" s="151">
        <f>SUM(COUNTIF(HAT95N,{"",2,3,4,5,6,7,8,9,10,11,12,13,14,15,16,17,18,19,20}&amp;$C68)*{1,2,3,4,5,6,7,8,9,10,11,12,13,14,15,16,17,18,19,20})</f>
        <v>2</v>
      </c>
      <c r="O68" s="151">
        <f>SUM(COUNTIF(HAT8N,{"",2,3,4,5,6,7,8,9,10,11,12,13,14,15,16,17,18,19,20}&amp;$C68)*{1,2,3,4,5,6,7,8,9,10,11,12,13,14,15,16,17,18,19,20})</f>
        <v>0</v>
      </c>
      <c r="P68" s="151">
        <f>SUM(COUNTIF(HAT52N,{"",2,3,4,5,6,7,8,9,10,11,12,13,14,15,16,17,18,19,20}&amp;$C68)*{1,2,3,4,5,6,7,8,9,10,11,12,13,14,15,16,17,18,19,20})</f>
        <v>1</v>
      </c>
      <c r="Q68" s="151">
        <f>SUM(COUNTIF(HAT10N,{"",2,3,4,5,6,7,8,9,10,11,12,13,14,15,16,17,18,19,20}&amp;$C68)*{1,2,3,4,5,6,7,8,9,10,11,12,13,14,15,16,17,18,19,20})</f>
        <v>3</v>
      </c>
      <c r="R68" s="151">
        <f>SUM(COUNTIF(HAT118N,{"",2,3,4,5,6,7,8,9,10,11,12,13,14,15,16,17,18,19,20}&amp;$C68)*{1,2,3,4,5,6,7,8,9,10,11,12,13,14,15,16,17,18,19,20})</f>
        <v>0</v>
      </c>
      <c r="S68" s="151">
        <f>SUM(COUNTIF(HAT301N,{"",2,3,4,5,6,7,8,9,10,11,12,13,14,15,16,17,18,19,20}&amp;$C68)*{1,2,3,4,5,6,7,8,9,10,11,12,13,14,15,16,17,18,19,20})</f>
        <v>4</v>
      </c>
      <c r="T68" s="151">
        <f>SUM(COUNTIF(HAT46N,{"",2,3,4,5,6,7,8,9,10,11,12,13,14,15,16,17,18,19,20}&amp;$C68)*{1,2,3,4,5,6,7,8,9,10,11,12,13,14,15,16,17,18,19,20})</f>
        <v>6</v>
      </c>
      <c r="U68" s="151">
        <f>SUM(COUNTIF(HAT378N,{"",2,3,4,5,6,7,8,9,10,11,12,13,14,15,16,17,18,19,20}&amp;$C68)*{1,2,3,4,5,6,7,8,9,10,11,12,13,14,15,16,17,18,19,20})</f>
        <v>8</v>
      </c>
      <c r="V68" s="145">
        <f t="shared" si="0"/>
        <v>118</v>
      </c>
      <c r="W68" s="149"/>
    </row>
    <row r="69" spans="1:23" ht="15.6" hidden="1">
      <c r="A69" s="141" t="str">
        <f>IF(V69=0,"ẩn",MAX($A$4:$A68)+1)</f>
        <v>ẩn</v>
      </c>
      <c r="B69" s="142" t="str">
        <f>"Tiếp địa ngọn kết hợp; " &amp;C69</f>
        <v>Tiếp địa ngọn kết hợp; TĐN-2a</v>
      </c>
      <c r="C69" s="143" t="s">
        <v>55</v>
      </c>
      <c r="D69" s="143" t="s">
        <v>15</v>
      </c>
      <c r="E69" s="151">
        <f t="array" ref="E69">SUM(COUNTIF(HAT51N,{"",2,3,4,5,6,7,8,9,10,11,12,13,14,15,16,17,18,19,20}&amp;$C69)*{1,2,3,4,5,6,7,8,9,10,11,12,13,14,15,16,17,18,19,20})</f>
        <v>0</v>
      </c>
      <c r="F69" s="151">
        <f t="array" ref="F69">SUM(COUNTIF(HAT63N,{"",2,3,4,5,6,7,8,9,10,11,12,13,14,15,16,17,18,19,20}&amp;$C69)*{1,2,3,4,5,6,7,8,9,10,11,12,13,14,15,16,17,18,19,20})</f>
        <v>0</v>
      </c>
      <c r="G69" s="151">
        <f t="array" ref="G69">SUM(COUNTIF(HAT218N,{"",2,3,4,5,6,7,8,9,10,11,12,13,14,15,16,17,18,19,20}&amp;$C69)*{1,2,3,4,5,6,7,8,9,10,11,12,13,14,15,16,17,18,19,20})</f>
        <v>0</v>
      </c>
      <c r="H69" s="151">
        <f t="array" ref="H69">SUM(COUNTIF(HAT22N,{"",2,3,4,5,6,7,8,9,10,11,12,13,14,15,16,17,18,19,20}&amp;$C69)*{1,2,3,4,5,6,7,8,9,10,11,12,13,14,15,16,17,18,19,20})</f>
        <v>0</v>
      </c>
      <c r="I69" s="151">
        <f t="array" ref="I69">SUM(COUNTIF(HAT23N,{"",2,3,4,5,6,7,8,9,10,11,12,13,14,15,16,17,18,19,20}&amp;$C69)*{1,2,3,4,5,6,7,8,9,10,11,12,13,14,15,16,17,18,19,20})</f>
        <v>0</v>
      </c>
      <c r="J69" s="151">
        <f>SUM(COUNTIF(HAT242N,{"",2,3,4,5,6,7,8,9,10,11,12,13,14,15,16,17,18,19,20}&amp;$C69)*{1,2,3,4,5,6,7,8,9,10,11,12,13,14,15,16,17,18,19,20})</f>
        <v>0</v>
      </c>
      <c r="K69" s="151">
        <f>SUM(COUNTIF(HAT32N,{"",2,3,4,5,6,7,8,9,10,11,12,13,14,15,16,17,18,19,20}&amp;$C69)*{1,2,3,4,5,6,7,8,9,10,11,12,13,14,15,16,17,18,19,20})</f>
        <v>0</v>
      </c>
      <c r="L69" s="151">
        <f>SUM(COUNTIF(HAT160N,{"",2,3,4,5,6,7,8,9,10,11,12,13,14,15,16,17,18,19,20}&amp;$C69)*{1,2,3,4,5,6,7,8,9,10,11,12,13,14,15,16,17,18,19,20})</f>
        <v>0</v>
      </c>
      <c r="M69" s="151">
        <f>SUM(COUNTIF(HAT164N,{"",2,3,4,5,6,7,8,9,10,11,12,13,14,15,16,17,18,19,20}&amp;$C69)*{1,2,3,4,5,6,7,8,9,10,11,12,13,14,15,16,17,18,19,20})</f>
        <v>0</v>
      </c>
      <c r="N69" s="151">
        <f>SUM(COUNTIF(HAT95N,{"",2,3,4,5,6,7,8,9,10,11,12,13,14,15,16,17,18,19,20}&amp;$C69)*{1,2,3,4,5,6,7,8,9,10,11,12,13,14,15,16,17,18,19,20})</f>
        <v>0</v>
      </c>
      <c r="O69" s="151">
        <f>SUM(COUNTIF(HAT8N,{"",2,3,4,5,6,7,8,9,10,11,12,13,14,15,16,17,18,19,20}&amp;$C69)*{1,2,3,4,5,6,7,8,9,10,11,12,13,14,15,16,17,18,19,20})</f>
        <v>0</v>
      </c>
      <c r="P69" s="151">
        <f>SUM(COUNTIF(HAT52N,{"",2,3,4,5,6,7,8,9,10,11,12,13,14,15,16,17,18,19,20}&amp;$C69)*{1,2,3,4,5,6,7,8,9,10,11,12,13,14,15,16,17,18,19,20})</f>
        <v>0</v>
      </c>
      <c r="Q69" s="151">
        <f>SUM(COUNTIF(HAT10N,{"",2,3,4,5,6,7,8,9,10,11,12,13,14,15,16,17,18,19,20}&amp;$C69)*{1,2,3,4,5,6,7,8,9,10,11,12,13,14,15,16,17,18,19,20})</f>
        <v>0</v>
      </c>
      <c r="R69" s="151">
        <f>SUM(COUNTIF(HAT118N,{"",2,3,4,5,6,7,8,9,10,11,12,13,14,15,16,17,18,19,20}&amp;$C69)*{1,2,3,4,5,6,7,8,9,10,11,12,13,14,15,16,17,18,19,20})</f>
        <v>0</v>
      </c>
      <c r="S69" s="151">
        <f>SUM(COUNTIF(HAT301N,{"",2,3,4,5,6,7,8,9,10,11,12,13,14,15,16,17,18,19,20}&amp;$C69)*{1,2,3,4,5,6,7,8,9,10,11,12,13,14,15,16,17,18,19,20})</f>
        <v>0</v>
      </c>
      <c r="T69" s="151">
        <f>SUM(COUNTIF(HAT46N,{"",2,3,4,5,6,7,8,9,10,11,12,13,14,15,16,17,18,19,20}&amp;$C69)*{1,2,3,4,5,6,7,8,9,10,11,12,13,14,15,16,17,18,19,20})</f>
        <v>0</v>
      </c>
      <c r="U69" s="151">
        <f>SUM(COUNTIF(HAT378N,{"",2,3,4,5,6,7,8,9,10,11,12,13,14,15,16,17,18,19,20}&amp;$C69)*{1,2,3,4,5,6,7,8,9,10,11,12,13,14,15,16,17,18,19,20})</f>
        <v>0</v>
      </c>
      <c r="V69" s="145">
        <f t="shared" si="0"/>
        <v>0</v>
      </c>
      <c r="W69" s="149"/>
    </row>
    <row r="70" spans="1:23" ht="15.6" hidden="1">
      <c r="A70" s="141" t="str">
        <f>IF(V70=0,"ẩn",MAX($A$4:$A69)+1)</f>
        <v>ẩn</v>
      </c>
      <c r="B70" s="142" t="str">
        <f>"Tiếp địa ngọn độc lập; " &amp;C70</f>
        <v>Tiếp địa ngọn độc lập; TĐN-3</v>
      </c>
      <c r="C70" s="143" t="s">
        <v>56</v>
      </c>
      <c r="D70" s="143" t="s">
        <v>15</v>
      </c>
      <c r="E70" s="151">
        <f t="array" ref="E70">SUM(COUNTIF(HAT51N,{"",2,3,4,5,6,7,8,9,10,11,12,13,14,15,16,17,18,19,20}&amp;$C70)*{1,2,3,4,5,6,7,8,9,10,11,12,13,14,15,16,17,18,19,20})</f>
        <v>0</v>
      </c>
      <c r="F70" s="151">
        <f t="array" ref="F70">SUM(COUNTIF(HAT63N,{"",2,3,4,5,6,7,8,9,10,11,12,13,14,15,16,17,18,19,20}&amp;$C70)*{1,2,3,4,5,6,7,8,9,10,11,12,13,14,15,16,17,18,19,20})</f>
        <v>0</v>
      </c>
      <c r="G70" s="151">
        <f t="array" ref="G70">SUM(COUNTIF(HAT218N,{"",2,3,4,5,6,7,8,9,10,11,12,13,14,15,16,17,18,19,20}&amp;$C70)*{1,2,3,4,5,6,7,8,9,10,11,12,13,14,15,16,17,18,19,20})</f>
        <v>0</v>
      </c>
      <c r="H70" s="151">
        <f t="array" ref="H70">SUM(COUNTIF(HAT22N,{"",2,3,4,5,6,7,8,9,10,11,12,13,14,15,16,17,18,19,20}&amp;$C70)*{1,2,3,4,5,6,7,8,9,10,11,12,13,14,15,16,17,18,19,20})</f>
        <v>0</v>
      </c>
      <c r="I70" s="151">
        <f t="array" ref="I70">SUM(COUNTIF(HAT23N,{"",2,3,4,5,6,7,8,9,10,11,12,13,14,15,16,17,18,19,20}&amp;$C70)*{1,2,3,4,5,6,7,8,9,10,11,12,13,14,15,16,17,18,19,20})</f>
        <v>0</v>
      </c>
      <c r="J70" s="151">
        <f>SUM(COUNTIF(HAT242N,{"",2,3,4,5,6,7,8,9,10,11,12,13,14,15,16,17,18,19,20}&amp;$C70)*{1,2,3,4,5,6,7,8,9,10,11,12,13,14,15,16,17,18,19,20})</f>
        <v>0</v>
      </c>
      <c r="K70" s="151">
        <f>SUM(COUNTIF(HAT32N,{"",2,3,4,5,6,7,8,9,10,11,12,13,14,15,16,17,18,19,20}&amp;$C70)*{1,2,3,4,5,6,7,8,9,10,11,12,13,14,15,16,17,18,19,20})</f>
        <v>0</v>
      </c>
      <c r="L70" s="151">
        <f>SUM(COUNTIF(HAT160N,{"",2,3,4,5,6,7,8,9,10,11,12,13,14,15,16,17,18,19,20}&amp;$C70)*{1,2,3,4,5,6,7,8,9,10,11,12,13,14,15,16,17,18,19,20})</f>
        <v>0</v>
      </c>
      <c r="M70" s="151">
        <f>SUM(COUNTIF(HAT164N,{"",2,3,4,5,6,7,8,9,10,11,12,13,14,15,16,17,18,19,20}&amp;$C70)*{1,2,3,4,5,6,7,8,9,10,11,12,13,14,15,16,17,18,19,20})</f>
        <v>0</v>
      </c>
      <c r="N70" s="151">
        <f>SUM(COUNTIF(HAT95N,{"",2,3,4,5,6,7,8,9,10,11,12,13,14,15,16,17,18,19,20}&amp;$C70)*{1,2,3,4,5,6,7,8,9,10,11,12,13,14,15,16,17,18,19,20})</f>
        <v>0</v>
      </c>
      <c r="O70" s="151">
        <f>SUM(COUNTIF(HAT8N,{"",2,3,4,5,6,7,8,9,10,11,12,13,14,15,16,17,18,19,20}&amp;$C70)*{1,2,3,4,5,6,7,8,9,10,11,12,13,14,15,16,17,18,19,20})</f>
        <v>0</v>
      </c>
      <c r="P70" s="151">
        <f>SUM(COUNTIF(HAT52N,{"",2,3,4,5,6,7,8,9,10,11,12,13,14,15,16,17,18,19,20}&amp;$C70)*{1,2,3,4,5,6,7,8,9,10,11,12,13,14,15,16,17,18,19,20})</f>
        <v>0</v>
      </c>
      <c r="Q70" s="151">
        <f>SUM(COUNTIF(HAT10N,{"",2,3,4,5,6,7,8,9,10,11,12,13,14,15,16,17,18,19,20}&amp;$C70)*{1,2,3,4,5,6,7,8,9,10,11,12,13,14,15,16,17,18,19,20})</f>
        <v>0</v>
      </c>
      <c r="R70" s="151">
        <f>SUM(COUNTIF(HAT118N,{"",2,3,4,5,6,7,8,9,10,11,12,13,14,15,16,17,18,19,20}&amp;$C70)*{1,2,3,4,5,6,7,8,9,10,11,12,13,14,15,16,17,18,19,20})</f>
        <v>0</v>
      </c>
      <c r="S70" s="151">
        <f>SUM(COUNTIF(HAT301N,{"",2,3,4,5,6,7,8,9,10,11,12,13,14,15,16,17,18,19,20}&amp;$C70)*{1,2,3,4,5,6,7,8,9,10,11,12,13,14,15,16,17,18,19,20})</f>
        <v>0</v>
      </c>
      <c r="T70" s="151">
        <f>SUM(COUNTIF(HAT46N,{"",2,3,4,5,6,7,8,9,10,11,12,13,14,15,16,17,18,19,20}&amp;$C70)*{1,2,3,4,5,6,7,8,9,10,11,12,13,14,15,16,17,18,19,20})</f>
        <v>0</v>
      </c>
      <c r="U70" s="151">
        <f>SUM(COUNTIF(HAT378N,{"",2,3,4,5,6,7,8,9,10,11,12,13,14,15,16,17,18,19,20}&amp;$C70)*{1,2,3,4,5,6,7,8,9,10,11,12,13,14,15,16,17,18,19,20})</f>
        <v>0</v>
      </c>
      <c r="V70" s="145">
        <f t="shared" si="0"/>
        <v>0</v>
      </c>
      <c r="W70" s="149"/>
    </row>
    <row r="71" spans="1:23" ht="15.6" hidden="1">
      <c r="A71" s="141" t="str">
        <f>IF(V71=0,"ẩn",MAX($A$4:$A70)+1)</f>
        <v>ẩn</v>
      </c>
      <c r="B71" s="142" t="str">
        <f>"Tiếp địa ngọn độc lập VT cuối; " &amp;C71</f>
        <v>Tiếp địa ngọn độc lập VT cuối; TĐN-3a</v>
      </c>
      <c r="C71" s="143" t="s">
        <v>57</v>
      </c>
      <c r="D71" s="143" t="s">
        <v>15</v>
      </c>
      <c r="E71" s="151">
        <f t="array" ref="E71">SUM(COUNTIF(HAT51N,{"",2,3,4,5,6,7,8,9,10,11,12,13,14,15,16,17,18,19,20}&amp;$C71)*{1,2,3,4,5,6,7,8,9,10,11,12,13,14,15,16,17,18,19,20})</f>
        <v>0</v>
      </c>
      <c r="F71" s="151">
        <f t="array" ref="F71">SUM(COUNTIF(HAT63N,{"",2,3,4,5,6,7,8,9,10,11,12,13,14,15,16,17,18,19,20}&amp;$C71)*{1,2,3,4,5,6,7,8,9,10,11,12,13,14,15,16,17,18,19,20})</f>
        <v>0</v>
      </c>
      <c r="G71" s="151">
        <f t="array" ref="G71">SUM(COUNTIF(HAT218N,{"",2,3,4,5,6,7,8,9,10,11,12,13,14,15,16,17,18,19,20}&amp;$C71)*{1,2,3,4,5,6,7,8,9,10,11,12,13,14,15,16,17,18,19,20})</f>
        <v>0</v>
      </c>
      <c r="H71" s="151">
        <f t="array" ref="H71">SUM(COUNTIF(HAT22N,{"",2,3,4,5,6,7,8,9,10,11,12,13,14,15,16,17,18,19,20}&amp;$C71)*{1,2,3,4,5,6,7,8,9,10,11,12,13,14,15,16,17,18,19,20})</f>
        <v>0</v>
      </c>
      <c r="I71" s="151">
        <f t="array" ref="I71">SUM(COUNTIF(HAT23N,{"",2,3,4,5,6,7,8,9,10,11,12,13,14,15,16,17,18,19,20}&amp;$C71)*{1,2,3,4,5,6,7,8,9,10,11,12,13,14,15,16,17,18,19,20})</f>
        <v>0</v>
      </c>
      <c r="J71" s="151">
        <f>SUM(COUNTIF(HAT242N,{"",2,3,4,5,6,7,8,9,10,11,12,13,14,15,16,17,18,19,20}&amp;$C71)*{1,2,3,4,5,6,7,8,9,10,11,12,13,14,15,16,17,18,19,20})</f>
        <v>0</v>
      </c>
      <c r="K71" s="151">
        <f>SUM(COUNTIF(HAT32N,{"",2,3,4,5,6,7,8,9,10,11,12,13,14,15,16,17,18,19,20}&amp;$C71)*{1,2,3,4,5,6,7,8,9,10,11,12,13,14,15,16,17,18,19,20})</f>
        <v>0</v>
      </c>
      <c r="L71" s="151">
        <f>SUM(COUNTIF(HAT160N,{"",2,3,4,5,6,7,8,9,10,11,12,13,14,15,16,17,18,19,20}&amp;$C71)*{1,2,3,4,5,6,7,8,9,10,11,12,13,14,15,16,17,18,19,20})</f>
        <v>0</v>
      </c>
      <c r="M71" s="151">
        <f>SUM(COUNTIF(HAT164N,{"",2,3,4,5,6,7,8,9,10,11,12,13,14,15,16,17,18,19,20}&amp;$C71)*{1,2,3,4,5,6,7,8,9,10,11,12,13,14,15,16,17,18,19,20})</f>
        <v>0</v>
      </c>
      <c r="N71" s="151">
        <f>SUM(COUNTIF(HAT95N,{"",2,3,4,5,6,7,8,9,10,11,12,13,14,15,16,17,18,19,20}&amp;$C71)*{1,2,3,4,5,6,7,8,9,10,11,12,13,14,15,16,17,18,19,20})</f>
        <v>0</v>
      </c>
      <c r="O71" s="151">
        <f>SUM(COUNTIF(HAT8N,{"",2,3,4,5,6,7,8,9,10,11,12,13,14,15,16,17,18,19,20}&amp;$C71)*{1,2,3,4,5,6,7,8,9,10,11,12,13,14,15,16,17,18,19,20})</f>
        <v>0</v>
      </c>
      <c r="P71" s="151">
        <f>SUM(COUNTIF(HAT52N,{"",2,3,4,5,6,7,8,9,10,11,12,13,14,15,16,17,18,19,20}&amp;$C71)*{1,2,3,4,5,6,7,8,9,10,11,12,13,14,15,16,17,18,19,20})</f>
        <v>0</v>
      </c>
      <c r="Q71" s="151">
        <f>SUM(COUNTIF(HAT10N,{"",2,3,4,5,6,7,8,9,10,11,12,13,14,15,16,17,18,19,20}&amp;$C71)*{1,2,3,4,5,6,7,8,9,10,11,12,13,14,15,16,17,18,19,20})</f>
        <v>0</v>
      </c>
      <c r="R71" s="151">
        <f>SUM(COUNTIF(HAT118N,{"",2,3,4,5,6,7,8,9,10,11,12,13,14,15,16,17,18,19,20}&amp;$C71)*{1,2,3,4,5,6,7,8,9,10,11,12,13,14,15,16,17,18,19,20})</f>
        <v>0</v>
      </c>
      <c r="S71" s="151">
        <f>SUM(COUNTIF(HAT301N,{"",2,3,4,5,6,7,8,9,10,11,12,13,14,15,16,17,18,19,20}&amp;$C71)*{1,2,3,4,5,6,7,8,9,10,11,12,13,14,15,16,17,18,19,20})</f>
        <v>0</v>
      </c>
      <c r="T71" s="151">
        <f>SUM(COUNTIF(HAT46N,{"",2,3,4,5,6,7,8,9,10,11,12,13,14,15,16,17,18,19,20}&amp;$C71)*{1,2,3,4,5,6,7,8,9,10,11,12,13,14,15,16,17,18,19,20})</f>
        <v>0</v>
      </c>
      <c r="U71" s="151">
        <f>SUM(COUNTIF(HAT378N,{"",2,3,4,5,6,7,8,9,10,11,12,13,14,15,16,17,18,19,20}&amp;$C71)*{1,2,3,4,5,6,7,8,9,10,11,12,13,14,15,16,17,18,19,20})</f>
        <v>0</v>
      </c>
      <c r="V71" s="145">
        <f t="shared" ref="V71:V119" si="4">+SUM(E71:U71)</f>
        <v>0</v>
      </c>
      <c r="W71" s="149"/>
    </row>
    <row r="72" spans="1:23" ht="15.6" hidden="1">
      <c r="A72" s="141" t="str">
        <f>IF(V72=0,"ẩn",MAX($A$4:$A71)+1)</f>
        <v>ẩn</v>
      </c>
      <c r="B72" s="142" t="str">
        <f>"Tiếp địa gốc; " &amp;C72</f>
        <v>Tiếp địa gốc; TĐG-1</v>
      </c>
      <c r="C72" s="143" t="s">
        <v>2</v>
      </c>
      <c r="D72" s="143" t="s">
        <v>15</v>
      </c>
      <c r="E72" s="151">
        <f t="array" ref="E72">SUM(COUNTIF(HAT51N,{"",2,3,4,5,6,7,8,9,10,11,12,13,14,15,16,17,18,19,20}&amp;$C72)*{1,2,3,4,5,6,7,8,9,10,11,12,13,14,15,16,17,18,19,20})</f>
        <v>0</v>
      </c>
      <c r="F72" s="151">
        <f t="array" ref="F72">SUM(COUNTIF(HAT63N,{"",2,3,4,5,6,7,8,9,10,11,12,13,14,15,16,17,18,19,20}&amp;$C72)*{1,2,3,4,5,6,7,8,9,10,11,12,13,14,15,16,17,18,19,20})</f>
        <v>0</v>
      </c>
      <c r="G72" s="151">
        <f t="array" ref="G72">SUM(COUNTIF(HAT218N,{"",2,3,4,5,6,7,8,9,10,11,12,13,14,15,16,17,18,19,20}&amp;$C72)*{1,2,3,4,5,6,7,8,9,10,11,12,13,14,15,16,17,18,19,20})</f>
        <v>0</v>
      </c>
      <c r="H72" s="151">
        <f t="array" ref="H72">SUM(COUNTIF(HAT22N,{"",2,3,4,5,6,7,8,9,10,11,12,13,14,15,16,17,18,19,20}&amp;$C72)*{1,2,3,4,5,6,7,8,9,10,11,12,13,14,15,16,17,18,19,20})</f>
        <v>0</v>
      </c>
      <c r="I72" s="151">
        <f t="array" ref="I72">SUM(COUNTIF(HAT23N,{"",2,3,4,5,6,7,8,9,10,11,12,13,14,15,16,17,18,19,20}&amp;$C72)*{1,2,3,4,5,6,7,8,9,10,11,12,13,14,15,16,17,18,19,20})</f>
        <v>0</v>
      </c>
      <c r="J72" s="151">
        <f>SUM(COUNTIF(HAT242N,{"",2,3,4,5,6,7,8,9,10,11,12,13,14,15,16,17,18,19,20}&amp;$C72)*{1,2,3,4,5,6,7,8,9,10,11,12,13,14,15,16,17,18,19,20})</f>
        <v>0</v>
      </c>
      <c r="K72" s="151">
        <f>SUM(COUNTIF(HAT32N,{"",2,3,4,5,6,7,8,9,10,11,12,13,14,15,16,17,18,19,20}&amp;$C72)*{1,2,3,4,5,6,7,8,9,10,11,12,13,14,15,16,17,18,19,20})</f>
        <v>0</v>
      </c>
      <c r="L72" s="151">
        <f>SUM(COUNTIF(HAT160N,{"",2,3,4,5,6,7,8,9,10,11,12,13,14,15,16,17,18,19,20}&amp;$C72)*{1,2,3,4,5,6,7,8,9,10,11,12,13,14,15,16,17,18,19,20})</f>
        <v>0</v>
      </c>
      <c r="M72" s="151">
        <f>SUM(COUNTIF(HAT164N,{"",2,3,4,5,6,7,8,9,10,11,12,13,14,15,16,17,18,19,20}&amp;$C72)*{1,2,3,4,5,6,7,8,9,10,11,12,13,14,15,16,17,18,19,20})</f>
        <v>0</v>
      </c>
      <c r="N72" s="151">
        <f>SUM(COUNTIF(HAT95N,{"",2,3,4,5,6,7,8,9,10,11,12,13,14,15,16,17,18,19,20}&amp;$C72)*{1,2,3,4,5,6,7,8,9,10,11,12,13,14,15,16,17,18,19,20})</f>
        <v>0</v>
      </c>
      <c r="O72" s="151">
        <f>SUM(COUNTIF(HAT8N,{"",2,3,4,5,6,7,8,9,10,11,12,13,14,15,16,17,18,19,20}&amp;$C72)*{1,2,3,4,5,6,7,8,9,10,11,12,13,14,15,16,17,18,19,20})</f>
        <v>0</v>
      </c>
      <c r="P72" s="151">
        <f>SUM(COUNTIF(HAT52N,{"",2,3,4,5,6,7,8,9,10,11,12,13,14,15,16,17,18,19,20}&amp;$C72)*{1,2,3,4,5,6,7,8,9,10,11,12,13,14,15,16,17,18,19,20})</f>
        <v>0</v>
      </c>
      <c r="Q72" s="151">
        <f>SUM(COUNTIF(HAT10N,{"",2,3,4,5,6,7,8,9,10,11,12,13,14,15,16,17,18,19,20}&amp;$C72)*{1,2,3,4,5,6,7,8,9,10,11,12,13,14,15,16,17,18,19,20})</f>
        <v>0</v>
      </c>
      <c r="R72" s="151">
        <f>SUM(COUNTIF(HAT118N,{"",2,3,4,5,6,7,8,9,10,11,12,13,14,15,16,17,18,19,20}&amp;$C72)*{1,2,3,4,5,6,7,8,9,10,11,12,13,14,15,16,17,18,19,20})</f>
        <v>0</v>
      </c>
      <c r="S72" s="151">
        <f>SUM(COUNTIF(HAT301N,{"",2,3,4,5,6,7,8,9,10,11,12,13,14,15,16,17,18,19,20}&amp;$C72)*{1,2,3,4,5,6,7,8,9,10,11,12,13,14,15,16,17,18,19,20})</f>
        <v>0</v>
      </c>
      <c r="T72" s="151">
        <f>SUM(COUNTIF(HAT46N,{"",2,3,4,5,6,7,8,9,10,11,12,13,14,15,16,17,18,19,20}&amp;$C72)*{1,2,3,4,5,6,7,8,9,10,11,12,13,14,15,16,17,18,19,20})</f>
        <v>0</v>
      </c>
      <c r="U72" s="151">
        <f>SUM(COUNTIF(HAT378N,{"",2,3,4,5,6,7,8,9,10,11,12,13,14,15,16,17,18,19,20}&amp;$C72)*{1,2,3,4,5,6,7,8,9,10,11,12,13,14,15,16,17,18,19,20})</f>
        <v>0</v>
      </c>
      <c r="V72" s="145">
        <f t="shared" si="4"/>
        <v>0</v>
      </c>
      <c r="W72" s="149"/>
    </row>
    <row r="73" spans="1:23" ht="15.6">
      <c r="A73" s="147" t="s">
        <v>88</v>
      </c>
      <c r="B73" s="148" t="s">
        <v>82</v>
      </c>
      <c r="C73" s="149"/>
      <c r="D73" s="149"/>
      <c r="E73" s="149"/>
      <c r="F73" s="149"/>
      <c r="G73" s="149"/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5">
        <f t="shared" si="4"/>
        <v>0</v>
      </c>
      <c r="W73" s="149"/>
    </row>
    <row r="74" spans="1:23" s="112" customFormat="1" ht="15.6">
      <c r="A74" s="153" t="s">
        <v>58</v>
      </c>
      <c r="B74" s="148" t="s">
        <v>61</v>
      </c>
      <c r="C74" s="147" t="s">
        <v>148</v>
      </c>
      <c r="D74" s="147"/>
      <c r="E74" s="151"/>
      <c r="F74" s="151"/>
      <c r="G74" s="151"/>
      <c r="H74" s="151"/>
      <c r="I74" s="151"/>
      <c r="J74" s="151"/>
      <c r="K74" s="151"/>
      <c r="L74" s="151"/>
      <c r="M74" s="151">
        <f>SUM(COUNTIF(HAT164N,{"",2,3,4,5,6,7,8,9,10,11,12,13,14,15,16,17,18,19,20}&amp;$C74)*{1,2,3,4,5,6,7,8,9,10,11,12,13,14,15,16,17,18,19,20})</f>
        <v>0</v>
      </c>
      <c r="N74" s="151">
        <f>SUM(COUNTIF(HAT95N,{"",2,3,4,5,6,7,8,9,10,11,12,13,14,15,16,17,18,19,20}&amp;$C74)*{1,2,3,4,5,6,7,8,9,10,11,12,13,14,15,16,17,18,19,20})</f>
        <v>0</v>
      </c>
      <c r="O74" s="151">
        <f>SUM(COUNTIF(HAT8N,{"",2,3,4,5,6,7,8,9,10,11,12,13,14,15,16,17,18,19,20}&amp;$C74)*{1,2,3,4,5,6,7,8,9,10,11,12,13,14,15,16,17,18,19,20})</f>
        <v>0</v>
      </c>
      <c r="P74" s="151">
        <f>SUM(COUNTIF(HAT52N,{"",2,3,4,5,6,7,8,9,10,11,12,13,14,15,16,17,18,19,20}&amp;$C74)*{1,2,3,4,5,6,7,8,9,10,11,12,13,14,15,16,17,18,19,20})</f>
        <v>0</v>
      </c>
      <c r="Q74" s="151">
        <f>SUM(COUNTIF(HAT10N,{"",2,3,4,5,6,7,8,9,10,11,12,13,14,15,16,17,18,19,20}&amp;$C74)*{1,2,3,4,5,6,7,8,9,10,11,12,13,14,15,16,17,18,19,20})</f>
        <v>0</v>
      </c>
      <c r="R74" s="151">
        <f>SUM(COUNTIF(HAT118N,{"",2,3,4,5,6,7,8,9,10,11,12,13,14,15,16,17,18,19,20}&amp;$C74)*{1,2,3,4,5,6,7,8,9,10,11,12,13,14,15,16,17,18,19,20})</f>
        <v>0</v>
      </c>
      <c r="S74" s="151">
        <f>SUM(COUNTIF(HAT301N,{"",2,3,4,5,6,7,8,9,10,11,12,13,14,15,16,17,18,19,20}&amp;$C74)*{1,2,3,4,5,6,7,8,9,10,11,12,13,14,15,16,17,18,19,20})</f>
        <v>0</v>
      </c>
      <c r="T74" s="151">
        <f>SUM(COUNTIF(HAT46N,{"",2,3,4,5,6,7,8,9,10,11,12,13,14,15,16,17,18,19,20}&amp;$C74)*{1,2,3,4,5,6,7,8,9,10,11,12,13,14,15,16,17,18,19,20})</f>
        <v>0</v>
      </c>
      <c r="U74" s="151">
        <f>SUM(COUNTIF(HAT378N,{"",2,3,4,5,6,7,8,9,10,11,12,13,14,15,16,17,18,19,20}&amp;$C74)*{1,2,3,4,5,6,7,8,9,10,11,12,13,14,15,16,17,18,19,20})</f>
        <v>0</v>
      </c>
      <c r="V74" s="145">
        <f t="shared" si="4"/>
        <v>0</v>
      </c>
      <c r="W74" s="147"/>
    </row>
    <row r="75" spans="1:23" ht="15.6" hidden="1">
      <c r="A75" s="141" t="str">
        <f>IF(V75=0,"ẩn",MAX($A$4:$A74)+1)</f>
        <v>ẩn</v>
      </c>
      <c r="B75" s="142" t="s">
        <v>92</v>
      </c>
      <c r="C75" s="143" t="s">
        <v>95</v>
      </c>
      <c r="D75" s="143" t="s">
        <v>9</v>
      </c>
      <c r="E75" s="151">
        <f t="array" ref="E75">SUM(COUNTIF(HAT51N,{"",2,3,4,5,6,7,8,9,10,11,12,13,14,15,16,17,18,19,20}&amp;$C75)*{1,2,3,4,5,6,7,8,9,10,11,12,13,14,15,16,17,18,19,20})</f>
        <v>0</v>
      </c>
      <c r="F75" s="151">
        <f t="array" ref="F75">SUM(COUNTIF(HAT63N,{"",2,3,4,5,6,7,8,9,10,11,12,13,14,15,16,17,18,19,20}&amp;$C75)*{1,2,3,4,5,6,7,8,9,10,11,12,13,14,15,16,17,18,19,20})</f>
        <v>0</v>
      </c>
      <c r="G75" s="151">
        <f t="array" ref="G75">SUM(COUNTIF(HAT218N,{"",2,3,4,5,6,7,8,9,10,11,12,13,14,15,16,17,18,19,20}&amp;$C75)*{1,2,3,4,5,6,7,8,9,10,11,12,13,14,15,16,17,18,19,20})</f>
        <v>0</v>
      </c>
      <c r="H75" s="151">
        <f t="array" ref="H75">SUM(COUNTIF(HAT22N,{"",2,3,4,5,6,7,8,9,10,11,12,13,14,15,16,17,18,19,20}&amp;$C75)*{1,2,3,4,5,6,7,8,9,10,11,12,13,14,15,16,17,18,19,20})</f>
        <v>0</v>
      </c>
      <c r="I75" s="151">
        <f t="array" ref="I75">SUM(COUNTIF(HAT23N,{"",2,3,4,5,6,7,8,9,10,11,12,13,14,15,16,17,18,19,20}&amp;$C75)*{1,2,3,4,5,6,7,8,9,10,11,12,13,14,15,16,17,18,19,20})</f>
        <v>0</v>
      </c>
      <c r="J75" s="151">
        <f>SUM(COUNTIF(HAT242N,{"",2,3,4,5,6,7,8,9,10,11,12,13,14,15,16,17,18,19,20}&amp;$C75)*{1,2,3,4,5,6,7,8,9,10,11,12,13,14,15,16,17,18,19,20})</f>
        <v>0</v>
      </c>
      <c r="K75" s="151">
        <f>SUM(COUNTIF(HAT32N,{"",2,3,4,5,6,7,8,9,10,11,12,13,14,15,16,17,18,19,20}&amp;$C75)*{1,2,3,4,5,6,7,8,9,10,11,12,13,14,15,16,17,18,19,20})</f>
        <v>0</v>
      </c>
      <c r="L75" s="151">
        <f>SUM(COUNTIF(HAT160N,{"",2,3,4,5,6,7,8,9,10,11,12,13,14,15,16,17,18,19,20}&amp;$C75)*{1,2,3,4,5,6,7,8,9,10,11,12,13,14,15,16,17,18,19,20})</f>
        <v>0</v>
      </c>
      <c r="M75" s="151">
        <f>SUM(COUNTIF(HAT164N,{"",2,3,4,5,6,7,8,9,10,11,12,13,14,15,16,17,18,19,20}&amp;$C75)*{1,2,3,4,5,6,7,8,9,10,11,12,13,14,15,16,17,18,19,20})</f>
        <v>0</v>
      </c>
      <c r="N75" s="151">
        <f>SUM(COUNTIF(HAT95N,{"",2,3,4,5,6,7,8,9,10,11,12,13,14,15,16,17,18,19,20}&amp;$C75)*{1,2,3,4,5,6,7,8,9,10,11,12,13,14,15,16,17,18,19,20})</f>
        <v>0</v>
      </c>
      <c r="O75" s="151">
        <f>SUM(COUNTIF(HAT8N,{"",2,3,4,5,6,7,8,9,10,11,12,13,14,15,16,17,18,19,20}&amp;$C75)*{1,2,3,4,5,6,7,8,9,10,11,12,13,14,15,16,17,18,19,20})</f>
        <v>0</v>
      </c>
      <c r="P75" s="151">
        <f>SUM(COUNTIF(HAT52N,{"",2,3,4,5,6,7,8,9,10,11,12,13,14,15,16,17,18,19,20}&amp;$C75)*{1,2,3,4,5,6,7,8,9,10,11,12,13,14,15,16,17,18,19,20})</f>
        <v>0</v>
      </c>
      <c r="Q75" s="151">
        <f>SUM(COUNTIF(HAT10N,{"",2,3,4,5,6,7,8,9,10,11,12,13,14,15,16,17,18,19,20}&amp;$C75)*{1,2,3,4,5,6,7,8,9,10,11,12,13,14,15,16,17,18,19,20})</f>
        <v>0</v>
      </c>
      <c r="R75" s="151">
        <f>SUM(COUNTIF(HAT118N,{"",2,3,4,5,6,7,8,9,10,11,12,13,14,15,16,17,18,19,20}&amp;$C75)*{1,2,3,4,5,6,7,8,9,10,11,12,13,14,15,16,17,18,19,20})</f>
        <v>0</v>
      </c>
      <c r="S75" s="151">
        <f>SUM(COUNTIF(HAT301N,{"",2,3,4,5,6,7,8,9,10,11,12,13,14,15,16,17,18,19,20}&amp;$C75)*{1,2,3,4,5,6,7,8,9,10,11,12,13,14,15,16,17,18,19,20})</f>
        <v>0</v>
      </c>
      <c r="T75" s="151">
        <f>SUM(COUNTIF(HAT46N,{"",2,3,4,5,6,7,8,9,10,11,12,13,14,15,16,17,18,19,20}&amp;$C75)*{1,2,3,4,5,6,7,8,9,10,11,12,13,14,15,16,17,18,19,20})</f>
        <v>0</v>
      </c>
      <c r="U75" s="151">
        <f>SUM(COUNTIF(HAT378N,{"",2,3,4,5,6,7,8,9,10,11,12,13,14,15,16,17,18,19,20}&amp;$C75)*{1,2,3,4,5,6,7,8,9,10,11,12,13,14,15,16,17,18,19,20})</f>
        <v>0</v>
      </c>
      <c r="V75" s="145">
        <f t="shared" si="4"/>
        <v>0</v>
      </c>
      <c r="W75" s="149"/>
    </row>
    <row r="76" spans="1:23" ht="15.6" hidden="1">
      <c r="A76" s="141" t="str">
        <f>IF(V76=0,"ẩn",MAX($A$4:$A75)+1)</f>
        <v>ẩn</v>
      </c>
      <c r="B76" s="142" t="s">
        <v>93</v>
      </c>
      <c r="C76" s="143" t="s">
        <v>96</v>
      </c>
      <c r="D76" s="143" t="s">
        <v>9</v>
      </c>
      <c r="E76" s="151">
        <f t="array" ref="E76">SUM(COUNTIF(HAT51N,{"",2,3,4,5,6,7,8,9,10,11,12,13,14,15,16,17,18,19,20}&amp;$C76)*{1,2,3,4,5,6,7,8,9,10,11,12,13,14,15,16,17,18,19,20})</f>
        <v>0</v>
      </c>
      <c r="F76" s="151">
        <f t="array" ref="F76">SUM(COUNTIF(HAT63N,{"",2,3,4,5,6,7,8,9,10,11,12,13,14,15,16,17,18,19,20}&amp;$C76)*{1,2,3,4,5,6,7,8,9,10,11,12,13,14,15,16,17,18,19,20})</f>
        <v>0</v>
      </c>
      <c r="G76" s="151">
        <f t="array" ref="G76">SUM(COUNTIF(HAT218N,{"",2,3,4,5,6,7,8,9,10,11,12,13,14,15,16,17,18,19,20}&amp;$C76)*{1,2,3,4,5,6,7,8,9,10,11,12,13,14,15,16,17,18,19,20})</f>
        <v>0</v>
      </c>
      <c r="H76" s="151">
        <f t="array" ref="H76">SUM(COUNTIF(HAT22N,{"",2,3,4,5,6,7,8,9,10,11,12,13,14,15,16,17,18,19,20}&amp;$C76)*{1,2,3,4,5,6,7,8,9,10,11,12,13,14,15,16,17,18,19,20})</f>
        <v>0</v>
      </c>
      <c r="I76" s="151">
        <f t="array" ref="I76">SUM(COUNTIF(HAT23N,{"",2,3,4,5,6,7,8,9,10,11,12,13,14,15,16,17,18,19,20}&amp;$C76)*{1,2,3,4,5,6,7,8,9,10,11,12,13,14,15,16,17,18,19,20})</f>
        <v>0</v>
      </c>
      <c r="J76" s="151">
        <f>SUM(COUNTIF(HAT242N,{"",2,3,4,5,6,7,8,9,10,11,12,13,14,15,16,17,18,19,20}&amp;$C76)*{1,2,3,4,5,6,7,8,9,10,11,12,13,14,15,16,17,18,19,20})</f>
        <v>0</v>
      </c>
      <c r="K76" s="151">
        <f>SUM(COUNTIF(HAT32N,{"",2,3,4,5,6,7,8,9,10,11,12,13,14,15,16,17,18,19,20}&amp;$C76)*{1,2,3,4,5,6,7,8,9,10,11,12,13,14,15,16,17,18,19,20})</f>
        <v>0</v>
      </c>
      <c r="L76" s="151">
        <f>SUM(COUNTIF(HAT160N,{"",2,3,4,5,6,7,8,9,10,11,12,13,14,15,16,17,18,19,20}&amp;$C76)*{1,2,3,4,5,6,7,8,9,10,11,12,13,14,15,16,17,18,19,20})</f>
        <v>0</v>
      </c>
      <c r="M76" s="151">
        <f>SUM(COUNTIF(HAT164N,{"",2,3,4,5,6,7,8,9,10,11,12,13,14,15,16,17,18,19,20}&amp;$C76)*{1,2,3,4,5,6,7,8,9,10,11,12,13,14,15,16,17,18,19,20})</f>
        <v>0</v>
      </c>
      <c r="N76" s="151">
        <f>SUM(COUNTIF(HAT95N,{"",2,3,4,5,6,7,8,9,10,11,12,13,14,15,16,17,18,19,20}&amp;$C76)*{1,2,3,4,5,6,7,8,9,10,11,12,13,14,15,16,17,18,19,20})</f>
        <v>0</v>
      </c>
      <c r="O76" s="151">
        <f>SUM(COUNTIF(HAT8N,{"",2,3,4,5,6,7,8,9,10,11,12,13,14,15,16,17,18,19,20}&amp;$C76)*{1,2,3,4,5,6,7,8,9,10,11,12,13,14,15,16,17,18,19,20})</f>
        <v>0</v>
      </c>
      <c r="P76" s="151">
        <f>SUM(COUNTIF(HAT52N,{"",2,3,4,5,6,7,8,9,10,11,12,13,14,15,16,17,18,19,20}&amp;$C76)*{1,2,3,4,5,6,7,8,9,10,11,12,13,14,15,16,17,18,19,20})</f>
        <v>0</v>
      </c>
      <c r="Q76" s="151">
        <f>SUM(COUNTIF(HAT10N,{"",2,3,4,5,6,7,8,9,10,11,12,13,14,15,16,17,18,19,20}&amp;$C76)*{1,2,3,4,5,6,7,8,9,10,11,12,13,14,15,16,17,18,19,20})</f>
        <v>0</v>
      </c>
      <c r="R76" s="151">
        <f>SUM(COUNTIF(HAT118N,{"",2,3,4,5,6,7,8,9,10,11,12,13,14,15,16,17,18,19,20}&amp;$C76)*{1,2,3,4,5,6,7,8,9,10,11,12,13,14,15,16,17,18,19,20})</f>
        <v>0</v>
      </c>
      <c r="S76" s="151">
        <f>SUM(COUNTIF(HAT301N,{"",2,3,4,5,6,7,8,9,10,11,12,13,14,15,16,17,18,19,20}&amp;$C76)*{1,2,3,4,5,6,7,8,9,10,11,12,13,14,15,16,17,18,19,20})</f>
        <v>0</v>
      </c>
      <c r="T76" s="151">
        <f>SUM(COUNTIF(HAT46N,{"",2,3,4,5,6,7,8,9,10,11,12,13,14,15,16,17,18,19,20}&amp;$C76)*{1,2,3,4,5,6,7,8,9,10,11,12,13,14,15,16,17,18,19,20})</f>
        <v>0</v>
      </c>
      <c r="U76" s="151">
        <f>SUM(COUNTIF(HAT378N,{"",2,3,4,5,6,7,8,9,10,11,12,13,14,15,16,17,18,19,20}&amp;$C76)*{1,2,3,4,5,6,7,8,9,10,11,12,13,14,15,16,17,18,19,20})</f>
        <v>0</v>
      </c>
      <c r="V76" s="145">
        <f t="shared" si="4"/>
        <v>0</v>
      </c>
      <c r="W76" s="149"/>
    </row>
    <row r="77" spans="1:23" ht="15.6" hidden="1">
      <c r="A77" s="141" t="str">
        <f>IF(V77=0,"ẩn",MAX($A$4:$A76)+1)</f>
        <v>ẩn</v>
      </c>
      <c r="B77" s="142" t="s">
        <v>94</v>
      </c>
      <c r="C77" s="143" t="s">
        <v>97</v>
      </c>
      <c r="D77" s="143" t="s">
        <v>9</v>
      </c>
      <c r="E77" s="151">
        <f t="array" ref="E77">SUM(COUNTIF(HAT51N,{"",2,3,4,5,6,7,8,9,10,11,12,13,14,15,16,17,18,19,20}&amp;$C77)*{1,2,3,4,5,6,7,8,9,10,11,12,13,14,15,16,17,18,19,20})</f>
        <v>0</v>
      </c>
      <c r="F77" s="151">
        <f t="array" ref="F77">SUM(COUNTIF(HAT63N,{"",2,3,4,5,6,7,8,9,10,11,12,13,14,15,16,17,18,19,20}&amp;$C77)*{1,2,3,4,5,6,7,8,9,10,11,12,13,14,15,16,17,18,19,20})</f>
        <v>0</v>
      </c>
      <c r="G77" s="151">
        <f t="array" ref="G77">SUM(COUNTIF(HAT218N,{"",2,3,4,5,6,7,8,9,10,11,12,13,14,15,16,17,18,19,20}&amp;$C77)*{1,2,3,4,5,6,7,8,9,10,11,12,13,14,15,16,17,18,19,20})</f>
        <v>0</v>
      </c>
      <c r="H77" s="151">
        <f t="array" ref="H77">SUM(COUNTIF(HAT22N,{"",2,3,4,5,6,7,8,9,10,11,12,13,14,15,16,17,18,19,20}&amp;$C77)*{1,2,3,4,5,6,7,8,9,10,11,12,13,14,15,16,17,18,19,20})</f>
        <v>0</v>
      </c>
      <c r="I77" s="151">
        <f t="array" ref="I77">SUM(COUNTIF(HAT23N,{"",2,3,4,5,6,7,8,9,10,11,12,13,14,15,16,17,18,19,20}&amp;$C77)*{1,2,3,4,5,6,7,8,9,10,11,12,13,14,15,16,17,18,19,20})</f>
        <v>0</v>
      </c>
      <c r="J77" s="151">
        <f>SUM(COUNTIF(HAT242N,{"",2,3,4,5,6,7,8,9,10,11,12,13,14,15,16,17,18,19,20}&amp;$C77)*{1,2,3,4,5,6,7,8,9,10,11,12,13,14,15,16,17,18,19,20})</f>
        <v>0</v>
      </c>
      <c r="K77" s="151">
        <f>SUM(COUNTIF(HAT32N,{"",2,3,4,5,6,7,8,9,10,11,12,13,14,15,16,17,18,19,20}&amp;$C77)*{1,2,3,4,5,6,7,8,9,10,11,12,13,14,15,16,17,18,19,20})</f>
        <v>0</v>
      </c>
      <c r="L77" s="151">
        <f>SUM(COUNTIF(HAT160N,{"",2,3,4,5,6,7,8,9,10,11,12,13,14,15,16,17,18,19,20}&amp;$C77)*{1,2,3,4,5,6,7,8,9,10,11,12,13,14,15,16,17,18,19,20})</f>
        <v>0</v>
      </c>
      <c r="M77" s="151">
        <f>SUM(COUNTIF(HAT164N,{"",2,3,4,5,6,7,8,9,10,11,12,13,14,15,16,17,18,19,20}&amp;$C77)*{1,2,3,4,5,6,7,8,9,10,11,12,13,14,15,16,17,18,19,20})</f>
        <v>0</v>
      </c>
      <c r="N77" s="151">
        <f>SUM(COUNTIF(HAT95N,{"",2,3,4,5,6,7,8,9,10,11,12,13,14,15,16,17,18,19,20}&amp;$C77)*{1,2,3,4,5,6,7,8,9,10,11,12,13,14,15,16,17,18,19,20})</f>
        <v>0</v>
      </c>
      <c r="O77" s="151">
        <f>SUM(COUNTIF(HAT8N,{"",2,3,4,5,6,7,8,9,10,11,12,13,14,15,16,17,18,19,20}&amp;$C77)*{1,2,3,4,5,6,7,8,9,10,11,12,13,14,15,16,17,18,19,20})</f>
        <v>0</v>
      </c>
      <c r="P77" s="151">
        <f>SUM(COUNTIF(HAT52N,{"",2,3,4,5,6,7,8,9,10,11,12,13,14,15,16,17,18,19,20}&amp;$C77)*{1,2,3,4,5,6,7,8,9,10,11,12,13,14,15,16,17,18,19,20})</f>
        <v>0</v>
      </c>
      <c r="Q77" s="151">
        <f>SUM(COUNTIF(HAT10N,{"",2,3,4,5,6,7,8,9,10,11,12,13,14,15,16,17,18,19,20}&amp;$C77)*{1,2,3,4,5,6,7,8,9,10,11,12,13,14,15,16,17,18,19,20})</f>
        <v>0</v>
      </c>
      <c r="R77" s="151">
        <f>SUM(COUNTIF(HAT118N,{"",2,3,4,5,6,7,8,9,10,11,12,13,14,15,16,17,18,19,20}&amp;$C77)*{1,2,3,4,5,6,7,8,9,10,11,12,13,14,15,16,17,18,19,20})</f>
        <v>0</v>
      </c>
      <c r="S77" s="151">
        <f>SUM(COUNTIF(HAT301N,{"",2,3,4,5,6,7,8,9,10,11,12,13,14,15,16,17,18,19,20}&amp;$C77)*{1,2,3,4,5,6,7,8,9,10,11,12,13,14,15,16,17,18,19,20})</f>
        <v>0</v>
      </c>
      <c r="T77" s="151">
        <f>SUM(COUNTIF(HAT46N,{"",2,3,4,5,6,7,8,9,10,11,12,13,14,15,16,17,18,19,20}&amp;$C77)*{1,2,3,4,5,6,7,8,9,10,11,12,13,14,15,16,17,18,19,20})</f>
        <v>0</v>
      </c>
      <c r="U77" s="151">
        <f>SUM(COUNTIF(HAT378N,{"",2,3,4,5,6,7,8,9,10,11,12,13,14,15,16,17,18,19,20}&amp;$C77)*{1,2,3,4,5,6,7,8,9,10,11,12,13,14,15,16,17,18,19,20})</f>
        <v>0</v>
      </c>
      <c r="V77" s="145">
        <f t="shared" si="4"/>
        <v>0</v>
      </c>
      <c r="W77" s="149"/>
    </row>
    <row r="78" spans="1:23" ht="15.6">
      <c r="A78" s="141">
        <f>IF(V78=0,"ẩn",MAX($A$4:$A77)+1)</f>
        <v>31</v>
      </c>
      <c r="B78" s="142" t="s">
        <v>2251</v>
      </c>
      <c r="C78" s="143" t="s">
        <v>2250</v>
      </c>
      <c r="D78" s="143" t="s">
        <v>9</v>
      </c>
      <c r="E78" s="151">
        <f t="array" ref="E78">SUM(COUNTIF(HAT51N,{"",2,3,4,5,6,7,8,9,10,11,12,13,14,15,16,17,18,19,20}&amp;$C78)*{1,2,3,4,5,6,7,8,9,10,11,12,13,14,15,16,17,18,19,20})</f>
        <v>0</v>
      </c>
      <c r="F78" s="151">
        <f t="array" ref="F78">SUM(COUNTIF(HAT63N,{"",2,3,4,5,6,7,8,9,10,11,12,13,14,15,16,17,18,19,20}&amp;$C78)*{1,2,3,4,5,6,7,8,9,10,11,12,13,14,15,16,17,18,19,20})</f>
        <v>0</v>
      </c>
      <c r="G78" s="151">
        <f t="array" ref="G78">SUM(COUNTIF(HAT218N,{"",2,3,4,5,6,7,8,9,10,11,12,13,14,15,16,17,18,19,20}&amp;$C78)*{1,2,3,4,5,6,7,8,9,10,11,12,13,14,15,16,17,18,19,20})</f>
        <v>0</v>
      </c>
      <c r="H78" s="151">
        <f t="array" ref="H78">SUM(COUNTIF(HAT22N,{"",2,3,4,5,6,7,8,9,10,11,12,13,14,15,16,17,18,19,20}&amp;$C78)*{1,2,3,4,5,6,7,8,9,10,11,12,13,14,15,16,17,18,19,20})</f>
        <v>0</v>
      </c>
      <c r="I78" s="151">
        <f t="array" ref="I78">SUM(COUNTIF(HAT23N,{"",2,3,4,5,6,7,8,9,10,11,12,13,14,15,16,17,18,19,20}&amp;$C78)*{1,2,3,4,5,6,7,8,9,10,11,12,13,14,15,16,17,18,19,20})</f>
        <v>0</v>
      </c>
      <c r="J78" s="151">
        <f>SUM(COUNTIF(HAT242N,{"",2,3,4,5,6,7,8,9,10,11,12,13,14,15,16,17,18,19,20}&amp;$C78)*{1,2,3,4,5,6,7,8,9,10,11,12,13,14,15,16,17,18,19,20})</f>
        <v>0</v>
      </c>
      <c r="K78" s="151">
        <f>SUM(COUNTIF(HAT32N,{"",2,3,4,5,6,7,8,9,10,11,12,13,14,15,16,17,18,19,20}&amp;$C78)*{1,2,3,4,5,6,7,8,9,10,11,12,13,14,15,16,17,18,19,20})</f>
        <v>0</v>
      </c>
      <c r="L78" s="151">
        <f>SUM(COUNTIF(HAT160N,{"",2,3,4,5,6,7,8,9,10,11,12,13,14,15,16,17,18,19,20}&amp;$C78)*{1,2,3,4,5,6,7,8,9,10,11,12,13,14,15,16,17,18,19,20})</f>
        <v>0</v>
      </c>
      <c r="M78" s="151">
        <f>SUM(COUNTIF(HAT164N,{"",2,3,4,5,6,7,8,9,10,11,12,13,14,15,16,17,18,19,20}&amp;$C78)*{1,2,3,4,5,6,7,8,9,10,11,12,13,14,15,16,17,18,19,20})</f>
        <v>0</v>
      </c>
      <c r="N78" s="151">
        <f>SUM(COUNTIF(HAT95N,{"",2,3,4,5,6,7,8,9,10,11,12,13,14,15,16,17,18,19,20}&amp;$C78)*{1,2,3,4,5,6,7,8,9,10,11,12,13,14,15,16,17,18,19,20})</f>
        <v>0</v>
      </c>
      <c r="O78" s="151">
        <f>SUM(COUNTIF(HAT8N,{"",2,3,4,5,6,7,8,9,10,11,12,13,14,15,16,17,18,19,20}&amp;$C78)*{1,2,3,4,5,6,7,8,9,10,11,12,13,14,15,16,17,18,19,20})</f>
        <v>0</v>
      </c>
      <c r="P78" s="151">
        <f>SUM(COUNTIF(HAT52N,{"",2,3,4,5,6,7,8,9,10,11,12,13,14,15,16,17,18,19,20}&amp;$C78)*{1,2,3,4,5,6,7,8,9,10,11,12,13,14,15,16,17,18,19,20})</f>
        <v>0</v>
      </c>
      <c r="Q78" s="151">
        <f>SUM(COUNTIF(HAT10N,{"",2,3,4,5,6,7,8,9,10,11,12,13,14,15,16,17,18,19,20}&amp;$C78)*{1,2,3,4,5,6,7,8,9,10,11,12,13,14,15,16,17,18,19,20})</f>
        <v>38</v>
      </c>
      <c r="R78" s="151">
        <f>SUM(COUNTIF(HAT118N,{"",2,3,4,5,6,7,8,9,10,11,12,13,14,15,16,17,18,19,20}&amp;$C78)*{1,2,3,4,5,6,7,8,9,10,11,12,13,14,15,16,17,18,19,20})</f>
        <v>0</v>
      </c>
      <c r="S78" s="151">
        <f>SUM(COUNTIF(HAT301N,{"",2,3,4,5,6,7,8,9,10,11,12,13,14,15,16,17,18,19,20}&amp;$C78)*{1,2,3,4,5,6,7,8,9,10,11,12,13,14,15,16,17,18,19,20})</f>
        <v>0</v>
      </c>
      <c r="T78" s="151">
        <f>SUM(COUNTIF(HAT46N,{"",2,3,4,5,6,7,8,9,10,11,12,13,14,15,16,17,18,19,20}&amp;$C78)*{1,2,3,4,5,6,7,8,9,10,11,12,13,14,15,16,17,18,19,20})</f>
        <v>0</v>
      </c>
      <c r="U78" s="151">
        <f>SUM(COUNTIF(HAT378N,{"",2,3,4,5,6,7,8,9,10,11,12,13,14,15,16,17,18,19,20}&amp;$C78)*{1,2,3,4,5,6,7,8,9,10,11,12,13,14,15,16,17,18,19,20})</f>
        <v>0</v>
      </c>
      <c r="V78" s="145">
        <f t="shared" si="4"/>
        <v>38</v>
      </c>
      <c r="W78" s="149"/>
    </row>
    <row r="79" spans="1:23" ht="31.2">
      <c r="A79" s="141">
        <f>IF(V79=0,"ẩn",MAX($A$4:$A78)+1)</f>
        <v>32</v>
      </c>
      <c r="B79" s="142" t="s">
        <v>2240</v>
      </c>
      <c r="C79" s="143" t="s">
        <v>2239</v>
      </c>
      <c r="D79" s="143" t="s">
        <v>9</v>
      </c>
      <c r="E79" s="151">
        <f t="array" ref="E79">SUM(COUNTIF(HAT51N,{"",2,3,4,5,6,7,8,9,10,11,12,13,14,15,16,17,18,19,20}&amp;$C79)*{1,2,3,4,5,6,7,8,9,10,11,12,13,14,15,16,17,18,19,20})</f>
        <v>0</v>
      </c>
      <c r="F79" s="151">
        <f t="array" ref="F79">SUM(COUNTIF(HAT63N,{"",2,3,4,5,6,7,8,9,10,11,12,13,14,15,16,17,18,19,20}&amp;$C79)*{1,2,3,4,5,6,7,8,9,10,11,12,13,14,15,16,17,18,19,20})</f>
        <v>0</v>
      </c>
      <c r="G79" s="151">
        <f t="array" ref="G79">SUM(COUNTIF(HAT218N,{"",2,3,4,5,6,7,8,9,10,11,12,13,14,15,16,17,18,19,20}&amp;$C79)*{1,2,3,4,5,6,7,8,9,10,11,12,13,14,15,16,17,18,19,20})</f>
        <v>0</v>
      </c>
      <c r="H79" s="151">
        <f t="array" ref="H79">SUM(COUNTIF(HAT22N,{"",2,3,4,5,6,7,8,9,10,11,12,13,14,15,16,17,18,19,20}&amp;$C79)*{1,2,3,4,5,6,7,8,9,10,11,12,13,14,15,16,17,18,19,20})</f>
        <v>0</v>
      </c>
      <c r="I79" s="151">
        <f t="array" ref="I79">SUM(COUNTIF(HAT23N,{"",2,3,4,5,6,7,8,9,10,11,12,13,14,15,16,17,18,19,20}&amp;$C79)*{1,2,3,4,5,6,7,8,9,10,11,12,13,14,15,16,17,18,19,20})</f>
        <v>0</v>
      </c>
      <c r="J79" s="151">
        <f>SUM(COUNTIF(HAT242N,{"",2,3,4,5,6,7,8,9,10,11,12,13,14,15,16,17,18,19,20}&amp;$C79)*{1,2,3,4,5,6,7,8,9,10,11,12,13,14,15,16,17,18,19,20})</f>
        <v>0</v>
      </c>
      <c r="K79" s="151">
        <f>SUM(COUNTIF(HAT32N,{"",2,3,4,5,6,7,8,9,10,11,12,13,14,15,16,17,18,19,20}&amp;$C79)*{1,2,3,4,5,6,7,8,9,10,11,12,13,14,15,16,17,18,19,20})</f>
        <v>0</v>
      </c>
      <c r="L79" s="151">
        <f>SUM(COUNTIF(HAT160N,{"",2,3,4,5,6,7,8,9,10,11,12,13,14,15,16,17,18,19,20}&amp;$C79)*{1,2,3,4,5,6,7,8,9,10,11,12,13,14,15,16,17,18,19,20})</f>
        <v>0</v>
      </c>
      <c r="M79" s="151">
        <f>SUM(COUNTIF(HAT164N,{"",2,3,4,5,6,7,8,9,10,11,12,13,14,15,16,17,18,19,20}&amp;$C79)*{1,2,3,4,5,6,7,8,9,10,11,12,13,14,15,16,17,18,19,20})</f>
        <v>0</v>
      </c>
      <c r="N79" s="151">
        <f>SUM(COUNTIF(HAT95N,{"",2,3,4,5,6,7,8,9,10,11,12,13,14,15,16,17,18,19,20}&amp;$C79)*{1,2,3,4,5,6,7,8,9,10,11,12,13,14,15,16,17,18,19,20})</f>
        <v>0</v>
      </c>
      <c r="O79" s="151">
        <f>SUM(COUNTIF(HAT8N,{"",2,3,4,5,6,7,8,9,10,11,12,13,14,15,16,17,18,19,20}&amp;$C79)*{1,2,3,4,5,6,7,8,9,10,11,12,13,14,15,16,17,18,19,20})</f>
        <v>0</v>
      </c>
      <c r="P79" s="151">
        <f>SUM(COUNTIF(HAT52N,{"",2,3,4,5,6,7,8,9,10,11,12,13,14,15,16,17,18,19,20}&amp;$C79)*{1,2,3,4,5,6,7,8,9,10,11,12,13,14,15,16,17,18,19,20})</f>
        <v>0</v>
      </c>
      <c r="Q79" s="151">
        <f>SUM(COUNTIF(HAT10N,{"",2,3,4,5,6,7,8,9,10,11,12,13,14,15,16,17,18,19,20}&amp;$C79)*{1,2,3,4,5,6,7,8,9,10,11,12,13,14,15,16,17,18,19,20})</f>
        <v>54</v>
      </c>
      <c r="R79" s="151">
        <f>SUM(COUNTIF(HAT118N,{"",2,3,4,5,6,7,8,9,10,11,12,13,14,15,16,17,18,19,20}&amp;$C79)*{1,2,3,4,5,6,7,8,9,10,11,12,13,14,15,16,17,18,19,20})</f>
        <v>0</v>
      </c>
      <c r="S79" s="151">
        <f>SUM(COUNTIF(HAT301N,{"",2,3,4,5,6,7,8,9,10,11,12,13,14,15,16,17,18,19,20}&amp;$C79)*{1,2,3,4,5,6,7,8,9,10,11,12,13,14,15,16,17,18,19,20})</f>
        <v>0</v>
      </c>
      <c r="T79" s="151">
        <f>SUM(COUNTIF(HAT46N,{"",2,3,4,5,6,7,8,9,10,11,12,13,14,15,16,17,18,19,20}&amp;$C79)*{1,2,3,4,5,6,7,8,9,10,11,12,13,14,15,16,17,18,19,20})</f>
        <v>0</v>
      </c>
      <c r="U79" s="151">
        <f>SUM(COUNTIF(HAT378N,{"",2,3,4,5,6,7,8,9,10,11,12,13,14,15,16,17,18,19,20}&amp;$C79)*{1,2,3,4,5,6,7,8,9,10,11,12,13,14,15,16,17,18,19,20})</f>
        <v>0</v>
      </c>
      <c r="V79" s="145">
        <f t="shared" si="4"/>
        <v>54</v>
      </c>
      <c r="W79" s="149"/>
    </row>
    <row r="80" spans="1:23" ht="15.6">
      <c r="A80" s="141">
        <f>IF(V80=0,"ẩn",MAX($A$4:$A79)+1)</f>
        <v>33</v>
      </c>
      <c r="B80" s="142" t="s">
        <v>2246</v>
      </c>
      <c r="C80" s="143" t="s">
        <v>2247</v>
      </c>
      <c r="D80" s="143" t="s">
        <v>134</v>
      </c>
      <c r="E80" s="151">
        <f t="array" ref="E80">SUM(COUNTIF(HAT51N,{"",2,3,4,5,6,7,8,9,10,11,12,13,14,15,16,17,18,19,20}&amp;$C80)*{1,2,3,4,5,6,7,8,9,10,11,12,13,14,15,16,17,18,19,20})</f>
        <v>0</v>
      </c>
      <c r="F80" s="151">
        <f t="array" ref="F80">SUM(COUNTIF(HAT63N,{"",2,3,4,5,6,7,8,9,10,11,12,13,14,15,16,17,18,19,20}&amp;$C80)*{1,2,3,4,5,6,7,8,9,10,11,12,13,14,15,16,17,18,19,20})</f>
        <v>0</v>
      </c>
      <c r="G80" s="151">
        <f t="array" ref="G80">SUM(COUNTIF(HAT218N,{"",2,3,4,5,6,7,8,9,10,11,12,13,14,15,16,17,18,19,20}&amp;$C80)*{1,2,3,4,5,6,7,8,9,10,11,12,13,14,15,16,17,18,19,20})</f>
        <v>0</v>
      </c>
      <c r="H80" s="151">
        <f t="array" ref="H80">SUM(COUNTIF(HAT22N,{"",2,3,4,5,6,7,8,9,10,11,12,13,14,15,16,17,18,19,20}&amp;$C80)*{1,2,3,4,5,6,7,8,9,10,11,12,13,14,15,16,17,18,19,20})</f>
        <v>0</v>
      </c>
      <c r="I80" s="151">
        <f t="array" ref="I80">SUM(COUNTIF(HAT23N,{"",2,3,4,5,6,7,8,9,10,11,12,13,14,15,16,17,18,19,20}&amp;$C80)*{1,2,3,4,5,6,7,8,9,10,11,12,13,14,15,16,17,18,19,20})</f>
        <v>0</v>
      </c>
      <c r="J80" s="151">
        <f>SUM(COUNTIF(HAT242N,{"",2,3,4,5,6,7,8,9,10,11,12,13,14,15,16,17,18,19,20}&amp;$C80)*{1,2,3,4,5,6,7,8,9,10,11,12,13,14,15,16,17,18,19,20})</f>
        <v>0</v>
      </c>
      <c r="K80" s="151">
        <f>SUM(COUNTIF(HAT32N,{"",2,3,4,5,6,7,8,9,10,11,12,13,14,15,16,17,18,19,20}&amp;$C80)*{1,2,3,4,5,6,7,8,9,10,11,12,13,14,15,16,17,18,19,20})</f>
        <v>0</v>
      </c>
      <c r="L80" s="151">
        <f>SUM(COUNTIF(HAT160N,{"",2,3,4,5,6,7,8,9,10,11,12,13,14,15,16,17,18,19,20}&amp;$C80)*{1,2,3,4,5,6,7,8,9,10,11,12,13,14,15,16,17,18,19,20})</f>
        <v>0</v>
      </c>
      <c r="M80" s="151">
        <f>SUM(COUNTIF(HAT164N,{"",2,3,4,5,6,7,8,9,10,11,12,13,14,15,16,17,18,19,20}&amp;$C80)*{1,2,3,4,5,6,7,8,9,10,11,12,13,14,15,16,17,18,19,20})</f>
        <v>0</v>
      </c>
      <c r="N80" s="151">
        <f>SUM(COUNTIF(HAT95N,{"",2,3,4,5,6,7,8,9,10,11,12,13,14,15,16,17,18,19,20}&amp;$C80)*{1,2,3,4,5,6,7,8,9,10,11,12,13,14,15,16,17,18,19,20})</f>
        <v>0</v>
      </c>
      <c r="O80" s="151">
        <f>SUM(COUNTIF(HAT8N,{"",2,3,4,5,6,7,8,9,10,11,12,13,14,15,16,17,18,19,20}&amp;$C80)*{1,2,3,4,5,6,7,8,9,10,11,12,13,14,15,16,17,18,19,20})</f>
        <v>0</v>
      </c>
      <c r="P80" s="151">
        <f>SUM(COUNTIF(HAT52N,{"",2,3,4,5,6,7,8,9,10,11,12,13,14,15,16,17,18,19,20}&amp;$C80)*{1,2,3,4,5,6,7,8,9,10,11,12,13,14,15,16,17,18,19,20})</f>
        <v>0</v>
      </c>
      <c r="Q80" s="151">
        <f>SUM(COUNTIF(HAT10N,{"",2,3,4,5,6,7,8,9,10,11,12,13,14,15,16,17,18,19,20}&amp;$C80)*{1,2,3,4,5,6,7,8,9,10,11,12,13,14,15,16,17,18,19,20})</f>
        <v>55</v>
      </c>
      <c r="R80" s="151">
        <f>SUM(COUNTIF(HAT118N,{"",2,3,4,5,6,7,8,9,10,11,12,13,14,15,16,17,18,19,20}&amp;$C80)*{1,2,3,4,5,6,7,8,9,10,11,12,13,14,15,16,17,18,19,20})</f>
        <v>0</v>
      </c>
      <c r="S80" s="151">
        <f>SUM(COUNTIF(HAT301N,{"",2,3,4,5,6,7,8,9,10,11,12,13,14,15,16,17,18,19,20}&amp;$C80)*{1,2,3,4,5,6,7,8,9,10,11,12,13,14,15,16,17,18,19,20})</f>
        <v>0</v>
      </c>
      <c r="T80" s="151">
        <f>SUM(COUNTIF(HAT46N,{"",2,3,4,5,6,7,8,9,10,11,12,13,14,15,16,17,18,19,20}&amp;$C80)*{1,2,3,4,5,6,7,8,9,10,11,12,13,14,15,16,17,18,19,20})</f>
        <v>0</v>
      </c>
      <c r="U80" s="151">
        <f>SUM(COUNTIF(HAT378N,{"",2,3,4,5,6,7,8,9,10,11,12,13,14,15,16,17,18,19,20}&amp;$C80)*{1,2,3,4,5,6,7,8,9,10,11,12,13,14,15,16,17,18,19,20})</f>
        <v>0</v>
      </c>
      <c r="V80" s="145">
        <f t="shared" si="4"/>
        <v>55</v>
      </c>
      <c r="W80" s="149"/>
    </row>
    <row r="81" spans="1:23" ht="15.6" hidden="1">
      <c r="A81" s="141" t="str">
        <f>IF(V81=0,"ẩn",MAX($A$4:$A80)+1)</f>
        <v>ẩn</v>
      </c>
      <c r="B81" s="142" t="s">
        <v>132</v>
      </c>
      <c r="C81" s="143" t="s">
        <v>133</v>
      </c>
      <c r="D81" s="143" t="s">
        <v>134</v>
      </c>
      <c r="E81" s="151">
        <f t="array" ref="E81">SUM(COUNTIF(HAT51N,{"",2,3,4,5,6,7,8,9,10,11,12,13,14,15,16,17,18,19,20}&amp;$C81)*{1,2,3,4,5,6,7,8,9,10,11,12,13,14,15,16,17,18,19,20})</f>
        <v>0</v>
      </c>
      <c r="F81" s="151">
        <f t="array" ref="F81">SUM(COUNTIF(HAT63N,{"",2,3,4,5,6,7,8,9,10,11,12,13,14,15,16,17,18,19,20}&amp;$C81)*{1,2,3,4,5,6,7,8,9,10,11,12,13,14,15,16,17,18,19,20})</f>
        <v>0</v>
      </c>
      <c r="G81" s="151">
        <f t="array" ref="G81">SUM(COUNTIF(HAT218N,{"",2,3,4,5,6,7,8,9,10,11,12,13,14,15,16,17,18,19,20}&amp;$C81)*{1,2,3,4,5,6,7,8,9,10,11,12,13,14,15,16,17,18,19,20})</f>
        <v>0</v>
      </c>
      <c r="H81" s="151">
        <f t="array" ref="H81">SUM(COUNTIF(HAT22N,{"",2,3,4,5,6,7,8,9,10,11,12,13,14,15,16,17,18,19,20}&amp;$C81)*{1,2,3,4,5,6,7,8,9,10,11,12,13,14,15,16,17,18,19,20})</f>
        <v>0</v>
      </c>
      <c r="I81" s="151">
        <f t="array" ref="I81">SUM(COUNTIF(HAT23N,{"",2,3,4,5,6,7,8,9,10,11,12,13,14,15,16,17,18,19,20}&amp;$C81)*{1,2,3,4,5,6,7,8,9,10,11,12,13,14,15,16,17,18,19,20})</f>
        <v>0</v>
      </c>
      <c r="J81" s="151">
        <f>SUM(COUNTIF(HAT242N,{"",2,3,4,5,6,7,8,9,10,11,12,13,14,15,16,17,18,19,20}&amp;$C81)*{1,2,3,4,5,6,7,8,9,10,11,12,13,14,15,16,17,18,19,20})</f>
        <v>0</v>
      </c>
      <c r="K81" s="151">
        <f>SUM(COUNTIF(HAT32N,{"",2,3,4,5,6,7,8,9,10,11,12,13,14,15,16,17,18,19,20}&amp;$C81)*{1,2,3,4,5,6,7,8,9,10,11,12,13,14,15,16,17,18,19,20})</f>
        <v>0</v>
      </c>
      <c r="L81" s="151">
        <f>SUM(COUNTIF(HAT160N,{"",2,3,4,5,6,7,8,9,10,11,12,13,14,15,16,17,18,19,20}&amp;$C81)*{1,2,3,4,5,6,7,8,9,10,11,12,13,14,15,16,17,18,19,20})</f>
        <v>0</v>
      </c>
      <c r="M81" s="151">
        <f>SUM(COUNTIF(HAT164N,{"",2,3,4,5,6,7,8,9,10,11,12,13,14,15,16,17,18,19,20}&amp;$C81)*{1,2,3,4,5,6,7,8,9,10,11,12,13,14,15,16,17,18,19,20})</f>
        <v>0</v>
      </c>
      <c r="N81" s="151">
        <f>SUM(COUNTIF(HAT95N,{"",2,3,4,5,6,7,8,9,10,11,12,13,14,15,16,17,18,19,20}&amp;$C81)*{1,2,3,4,5,6,7,8,9,10,11,12,13,14,15,16,17,18,19,20})</f>
        <v>0</v>
      </c>
      <c r="O81" s="151">
        <f>SUM(COUNTIF(HAT8N,{"",2,3,4,5,6,7,8,9,10,11,12,13,14,15,16,17,18,19,20}&amp;$C81)*{1,2,3,4,5,6,7,8,9,10,11,12,13,14,15,16,17,18,19,20})</f>
        <v>0</v>
      </c>
      <c r="P81" s="151">
        <f>SUM(COUNTIF(HAT52N,{"",2,3,4,5,6,7,8,9,10,11,12,13,14,15,16,17,18,19,20}&amp;$C81)*{1,2,3,4,5,6,7,8,9,10,11,12,13,14,15,16,17,18,19,20})</f>
        <v>0</v>
      </c>
      <c r="Q81" s="151">
        <f>SUM(COUNTIF(HAT10N,{"",2,3,4,5,6,7,8,9,10,11,12,13,14,15,16,17,18,19,20}&amp;$C81)*{1,2,3,4,5,6,7,8,9,10,11,12,13,14,15,16,17,18,19,20})</f>
        <v>0</v>
      </c>
      <c r="R81" s="151">
        <f>SUM(COUNTIF(HAT118N,{"",2,3,4,5,6,7,8,9,10,11,12,13,14,15,16,17,18,19,20}&amp;$C81)*{1,2,3,4,5,6,7,8,9,10,11,12,13,14,15,16,17,18,19,20})</f>
        <v>0</v>
      </c>
      <c r="S81" s="151">
        <f>SUM(COUNTIF(HAT301N,{"",2,3,4,5,6,7,8,9,10,11,12,13,14,15,16,17,18,19,20}&amp;$C81)*{1,2,3,4,5,6,7,8,9,10,11,12,13,14,15,16,17,18,19,20})</f>
        <v>0</v>
      </c>
      <c r="T81" s="151">
        <f>SUM(COUNTIF(HAT46N,{"",2,3,4,5,6,7,8,9,10,11,12,13,14,15,16,17,18,19,20}&amp;$C81)*{1,2,3,4,5,6,7,8,9,10,11,12,13,14,15,16,17,18,19,20})</f>
        <v>0</v>
      </c>
      <c r="U81" s="151">
        <f>SUM(COUNTIF(HAT378N,{"",2,3,4,5,6,7,8,9,10,11,12,13,14,15,16,17,18,19,20}&amp;$C81)*{1,2,3,4,5,6,7,8,9,10,11,12,13,14,15,16,17,18,19,20})</f>
        <v>0</v>
      </c>
      <c r="V81" s="145">
        <f t="shared" si="4"/>
        <v>0</v>
      </c>
      <c r="W81" s="149"/>
    </row>
    <row r="82" spans="1:23" s="112" customFormat="1" ht="15.6">
      <c r="A82" s="153" t="s">
        <v>58</v>
      </c>
      <c r="B82" s="148" t="s">
        <v>129</v>
      </c>
      <c r="C82" s="147" t="s">
        <v>149</v>
      </c>
      <c r="D82" s="147"/>
      <c r="E82" s="151"/>
      <c r="F82" s="151"/>
      <c r="G82" s="151"/>
      <c r="H82" s="151"/>
      <c r="I82" s="151"/>
      <c r="J82" s="151"/>
      <c r="K82" s="151"/>
      <c r="L82" s="151"/>
      <c r="M82" s="151">
        <f>SUM(COUNTIF(HAT164N,{"",2,3,4,5,6,7,8,9,10,11,12,13,14,15,16,17,18,19,20}&amp;$C82)*{1,2,3,4,5,6,7,8,9,10,11,12,13,14,15,16,17,18,19,20})</f>
        <v>0</v>
      </c>
      <c r="N82" s="151">
        <f>SUM(COUNTIF(HAT95N,{"",2,3,4,5,6,7,8,9,10,11,12,13,14,15,16,17,18,19,20}&amp;$C82)*{1,2,3,4,5,6,7,8,9,10,11,12,13,14,15,16,17,18,19,20})</f>
        <v>0</v>
      </c>
      <c r="O82" s="151">
        <f>SUM(COUNTIF(HAT8N,{"",2,3,4,5,6,7,8,9,10,11,12,13,14,15,16,17,18,19,20}&amp;$C82)*{1,2,3,4,5,6,7,8,9,10,11,12,13,14,15,16,17,18,19,20})</f>
        <v>0</v>
      </c>
      <c r="P82" s="151">
        <f>SUM(COUNTIF(HAT52N,{"",2,3,4,5,6,7,8,9,10,11,12,13,14,15,16,17,18,19,20}&amp;$C82)*{1,2,3,4,5,6,7,8,9,10,11,12,13,14,15,16,17,18,19,20})</f>
        <v>0</v>
      </c>
      <c r="Q82" s="151">
        <f>SUM(COUNTIF(HAT10N,{"",2,3,4,5,6,7,8,9,10,11,12,13,14,15,16,17,18,19,20}&amp;$C82)*{1,2,3,4,5,6,7,8,9,10,11,12,13,14,15,16,17,18,19,20})</f>
        <v>0</v>
      </c>
      <c r="R82" s="151">
        <f>SUM(COUNTIF(HAT118N,{"",2,3,4,5,6,7,8,9,10,11,12,13,14,15,16,17,18,19,20}&amp;$C82)*{1,2,3,4,5,6,7,8,9,10,11,12,13,14,15,16,17,18,19,20})</f>
        <v>0</v>
      </c>
      <c r="S82" s="151">
        <f>SUM(COUNTIF(HAT301N,{"",2,3,4,5,6,7,8,9,10,11,12,13,14,15,16,17,18,19,20}&amp;$C82)*{1,2,3,4,5,6,7,8,9,10,11,12,13,14,15,16,17,18,19,20})</f>
        <v>0</v>
      </c>
      <c r="T82" s="151">
        <f>SUM(COUNTIF(HAT46N,{"",2,3,4,5,6,7,8,9,10,11,12,13,14,15,16,17,18,19,20}&amp;$C82)*{1,2,3,4,5,6,7,8,9,10,11,12,13,14,15,16,17,18,19,20})</f>
        <v>0</v>
      </c>
      <c r="U82" s="151">
        <f>SUM(COUNTIF(HAT378N,{"",2,3,4,5,6,7,8,9,10,11,12,13,14,15,16,17,18,19,20}&amp;$C82)*{1,2,3,4,5,6,7,8,9,10,11,12,13,14,15,16,17,18,19,20})</f>
        <v>0</v>
      </c>
      <c r="V82" s="145">
        <f t="shared" si="4"/>
        <v>0</v>
      </c>
      <c r="W82" s="147"/>
    </row>
    <row r="83" spans="1:23" ht="15.6">
      <c r="A83" s="141">
        <f>IF(V83=0,"ẩn",MAX($A$4:$A82)+1)</f>
        <v>34</v>
      </c>
      <c r="B83" s="142" t="s">
        <v>98</v>
      </c>
      <c r="C83" s="143" t="s">
        <v>1614</v>
      </c>
      <c r="D83" s="143" t="s">
        <v>9</v>
      </c>
      <c r="E83" s="151">
        <f t="array" ref="E83">SUM(COUNTIF(HAT51N,{"",2,3,4,5,6,7,8,9,10,11,12,13,14,15,16,17,18,19,20}&amp;$C83)*{1,2,3,4,5,6,7,8,9,10,11,12,13,14,15,16,17,18,19,20})</f>
        <v>0</v>
      </c>
      <c r="F83" s="151">
        <f t="array" ref="F83">SUM(COUNTIF(HAT63N,{"",2,3,4,5,6,7,8,9,10,11,12,13,14,15,16,17,18,19,20}&amp;$C83)*{1,2,3,4,5,6,7,8,9,10,11,12,13,14,15,16,17,18,19,20})</f>
        <v>0</v>
      </c>
      <c r="G83" s="151">
        <f t="array" ref="G83">SUM(COUNTIF(HAT218N,{"",2,3,4,5,6,7,8,9,10,11,12,13,14,15,16,17,18,19,20}&amp;$C83)*{1,2,3,4,5,6,7,8,9,10,11,12,13,14,15,16,17,18,19,20})</f>
        <v>0</v>
      </c>
      <c r="H83" s="151">
        <f t="array" ref="H83">SUM(COUNTIF(HAT22N,{"",2,3,4,5,6,7,8,9,10,11,12,13,14,15,16,17,18,19,20}&amp;$C83)*{1,2,3,4,5,6,7,8,9,10,11,12,13,14,15,16,17,18,19,20})</f>
        <v>0</v>
      </c>
      <c r="I83" s="151">
        <f t="array" ref="I83">SUM(COUNTIF(HAT23N,{"",2,3,4,5,6,7,8,9,10,11,12,13,14,15,16,17,18,19,20}&amp;$C83)*{1,2,3,4,5,6,7,8,9,10,11,12,13,14,15,16,17,18,19,20})</f>
        <v>0</v>
      </c>
      <c r="J83" s="151">
        <f>SUM(COUNTIF(HAT242N,{"",2,3,4,5,6,7,8,9,10,11,12,13,14,15,16,17,18,19,20}&amp;$C83)*{1,2,3,4,5,6,7,8,9,10,11,12,13,14,15,16,17,18,19,20})</f>
        <v>0</v>
      </c>
      <c r="K83" s="151">
        <f>SUM(COUNTIF(HAT32N,{"",2,3,4,5,6,7,8,9,10,11,12,13,14,15,16,17,18,19,20}&amp;$C83)*{1,2,3,4,5,6,7,8,9,10,11,12,13,14,15,16,17,18,19,20})</f>
        <v>0</v>
      </c>
      <c r="L83" s="151">
        <f>SUM(COUNTIF(HAT160N,{"",2,3,4,5,6,7,8,9,10,11,12,13,14,15,16,17,18,19,20}&amp;$C83)*{1,2,3,4,5,6,7,8,9,10,11,12,13,14,15,16,17,18,19,20})</f>
        <v>0</v>
      </c>
      <c r="M83" s="151">
        <f>SUM(COUNTIF(HAT164N,{"",2,3,4,5,6,7,8,9,10,11,12,13,14,15,16,17,18,19,20}&amp;$C83)*{1,2,3,4,5,6,7,8,9,10,11,12,13,14,15,16,17,18,19,20})</f>
        <v>0</v>
      </c>
      <c r="N83" s="151">
        <f>SUM(COUNTIF(HAT95N,{"",2,3,4,5,6,7,8,9,10,11,12,13,14,15,16,17,18,19,20}&amp;$C83)*{1,2,3,4,5,6,7,8,9,10,11,12,13,14,15,16,17,18,19,20})</f>
        <v>0</v>
      </c>
      <c r="O83" s="151">
        <f>SUM(COUNTIF(HAT8N,{"",2,3,4,5,6,7,8,9,10,11,12,13,14,15,16,17,18,19,20}&amp;$C83)*{1,2,3,4,5,6,7,8,9,10,11,12,13,14,15,16,17,18,19,20})</f>
        <v>0</v>
      </c>
      <c r="P83" s="151">
        <f>SUM(COUNTIF(HAT52N,{"",2,3,4,5,6,7,8,9,10,11,12,13,14,15,16,17,18,19,20}&amp;$C83)*{1,2,3,4,5,6,7,8,9,10,11,12,13,14,15,16,17,18,19,20})</f>
        <v>0</v>
      </c>
      <c r="Q83" s="151">
        <f>SUM(COUNTIF(HAT10N,{"",2,3,4,5,6,7,8,9,10,11,12,13,14,15,16,17,18,19,20}&amp;$C83)*{1,2,3,4,5,6,7,8,9,10,11,12,13,14,15,16,17,18,19,20})</f>
        <v>2</v>
      </c>
      <c r="R83" s="151">
        <f>SUM(COUNTIF(HAT118N,{"",2,3,4,5,6,7,8,9,10,11,12,13,14,15,16,17,18,19,20}&amp;$C83)*{1,2,3,4,5,6,7,8,9,10,11,12,13,14,15,16,17,18,19,20})</f>
        <v>0</v>
      </c>
      <c r="S83" s="151">
        <f>SUM(COUNTIF(HAT301N,{"",2,3,4,5,6,7,8,9,10,11,12,13,14,15,16,17,18,19,20}&amp;$C83)*{1,2,3,4,5,6,7,8,9,10,11,12,13,14,15,16,17,18,19,20})</f>
        <v>0</v>
      </c>
      <c r="T83" s="151">
        <f>SUM(COUNTIF(HAT46N,{"",2,3,4,5,6,7,8,9,10,11,12,13,14,15,16,17,18,19,20}&amp;$C83)*{1,2,3,4,5,6,7,8,9,10,11,12,13,14,15,16,17,18,19,20})</f>
        <v>0</v>
      </c>
      <c r="U83" s="151">
        <f>SUM(COUNTIF(HAT378N,{"",2,3,4,5,6,7,8,9,10,11,12,13,14,15,16,17,18,19,20}&amp;$C83)*{1,2,3,4,5,6,7,8,9,10,11,12,13,14,15,16,17,18,19,20})</f>
        <v>0</v>
      </c>
      <c r="V83" s="145">
        <f t="shared" si="4"/>
        <v>2</v>
      </c>
      <c r="W83" s="154"/>
    </row>
    <row r="84" spans="1:23" ht="15.6">
      <c r="A84" s="141">
        <f>IF(V84=0,"ẩn",MAX($A$4:$A83)+1)</f>
        <v>35</v>
      </c>
      <c r="B84" s="142" t="s">
        <v>2231</v>
      </c>
      <c r="C84" s="143" t="s">
        <v>1570</v>
      </c>
      <c r="D84" s="143" t="s">
        <v>9</v>
      </c>
      <c r="E84" s="151">
        <f t="array" ref="E84">SUM(COUNTIF(HAT51N,{"",2,3,4,5,6,7,8,9,10,11,12,13,14,15,16,17,18,19,20}&amp;$C84)*{1,2,3,4,5,6,7,8,9,10,11,12,13,14,15,16,17,18,19,20})</f>
        <v>0</v>
      </c>
      <c r="F84" s="151">
        <f t="array" ref="F84">SUM(COUNTIF(HAT63N,{"",2,3,4,5,6,7,8,9,10,11,12,13,14,15,16,17,18,19,20}&amp;$C84)*{1,2,3,4,5,6,7,8,9,10,11,12,13,14,15,16,17,18,19,20})</f>
        <v>0</v>
      </c>
      <c r="G84" s="151">
        <f t="array" ref="G84">SUM(COUNTIF(HAT218N,{"",2,3,4,5,6,7,8,9,10,11,12,13,14,15,16,17,18,19,20}&amp;$C84)*{1,2,3,4,5,6,7,8,9,10,11,12,13,14,15,16,17,18,19,20})</f>
        <v>0</v>
      </c>
      <c r="H84" s="151">
        <f t="array" ref="H84">SUM(COUNTIF(HAT22N,{"",2,3,4,5,6,7,8,9,10,11,12,13,14,15,16,17,18,19,20}&amp;$C84)*{1,2,3,4,5,6,7,8,9,10,11,12,13,14,15,16,17,18,19,20})</f>
        <v>0</v>
      </c>
      <c r="I84" s="151">
        <f t="array" ref="I84">SUM(COUNTIF(HAT23N,{"",2,3,4,5,6,7,8,9,10,11,12,13,14,15,16,17,18,19,20}&amp;$C84)*{1,2,3,4,5,6,7,8,9,10,11,12,13,14,15,16,17,18,19,20})</f>
        <v>0</v>
      </c>
      <c r="J84" s="151">
        <f>SUM(COUNTIF(HAT242N,{"",2,3,4,5,6,7,8,9,10,11,12,13,14,15,16,17,18,19,20}&amp;$C84)*{1,2,3,4,5,6,7,8,9,10,11,12,13,14,15,16,17,18,19,20})</f>
        <v>0</v>
      </c>
      <c r="K84" s="151">
        <f>SUM(COUNTIF(HAT32N,{"",2,3,4,5,6,7,8,9,10,11,12,13,14,15,16,17,18,19,20}&amp;$C84)*{1,2,3,4,5,6,7,8,9,10,11,12,13,14,15,16,17,18,19,20})</f>
        <v>0</v>
      </c>
      <c r="L84" s="151">
        <f>SUM(COUNTIF(HAT160N,{"",2,3,4,5,6,7,8,9,10,11,12,13,14,15,16,17,18,19,20}&amp;$C84)*{1,2,3,4,5,6,7,8,9,10,11,12,13,14,15,16,17,18,19,20})</f>
        <v>0</v>
      </c>
      <c r="M84" s="151">
        <f>SUM(COUNTIF(HAT164N,{"",2,3,4,5,6,7,8,9,10,11,12,13,14,15,16,17,18,19,20}&amp;$C84)*{1,2,3,4,5,6,7,8,9,10,11,12,13,14,15,16,17,18,19,20})</f>
        <v>0</v>
      </c>
      <c r="N84" s="151">
        <f>SUM(COUNTIF(HAT95N,{"",2,3,4,5,6,7,8,9,10,11,12,13,14,15,16,17,18,19,20}&amp;$C84)*{1,2,3,4,5,6,7,8,9,10,11,12,13,14,15,16,17,18,19,20})</f>
        <v>0</v>
      </c>
      <c r="O84" s="151">
        <f>SUM(COUNTIF(HAT8N,{"",2,3,4,5,6,7,8,9,10,11,12,13,14,15,16,17,18,19,20}&amp;$C84)*{1,2,3,4,5,6,7,8,9,10,11,12,13,14,15,16,17,18,19,20})</f>
        <v>0</v>
      </c>
      <c r="P84" s="151">
        <f>SUM(COUNTIF(HAT52N,{"",2,3,4,5,6,7,8,9,10,11,12,13,14,15,16,17,18,19,20}&amp;$C84)*{1,2,3,4,5,6,7,8,9,10,11,12,13,14,15,16,17,18,19,20})</f>
        <v>0</v>
      </c>
      <c r="Q84" s="151">
        <f>SUM(COUNTIF(HAT10N,{"",2,3,4,5,6,7,8,9,10,11,12,13,14,15,16,17,18,19,20}&amp;$C84)*{1,2,3,4,5,6,7,8,9,10,11,12,13,14,15,16,17,18,19,20})</f>
        <v>1</v>
      </c>
      <c r="R84" s="151">
        <f>SUM(COUNTIF(HAT118N,{"",2,3,4,5,6,7,8,9,10,11,12,13,14,15,16,17,18,19,20}&amp;$C84)*{1,2,3,4,5,6,7,8,9,10,11,12,13,14,15,16,17,18,19,20})</f>
        <v>0</v>
      </c>
      <c r="S84" s="151">
        <f>SUM(COUNTIF(HAT301N,{"",2,3,4,5,6,7,8,9,10,11,12,13,14,15,16,17,18,19,20}&amp;$C84)*{1,2,3,4,5,6,7,8,9,10,11,12,13,14,15,16,17,18,19,20})</f>
        <v>0</v>
      </c>
      <c r="T84" s="151">
        <f>SUM(COUNTIF(HAT46N,{"",2,3,4,5,6,7,8,9,10,11,12,13,14,15,16,17,18,19,20}&amp;$C84)*{1,2,3,4,5,6,7,8,9,10,11,12,13,14,15,16,17,18,19,20})</f>
        <v>0</v>
      </c>
      <c r="U84" s="151">
        <f>SUM(COUNTIF(HAT378N,{"",2,3,4,5,6,7,8,9,10,11,12,13,14,15,16,17,18,19,20}&amp;$C84)*{1,2,3,4,5,6,7,8,9,10,11,12,13,14,15,16,17,18,19,20})</f>
        <v>0</v>
      </c>
      <c r="V84" s="145">
        <f t="shared" si="4"/>
        <v>1</v>
      </c>
      <c r="W84" s="154"/>
    </row>
    <row r="85" spans="1:23" ht="15.6">
      <c r="A85" s="141">
        <f>IF(V85=0,"ẩn",MAX($A$4:$A84)+1)</f>
        <v>36</v>
      </c>
      <c r="B85" s="142" t="s">
        <v>99</v>
      </c>
      <c r="C85" s="143" t="s">
        <v>1613</v>
      </c>
      <c r="D85" s="143" t="s">
        <v>9</v>
      </c>
      <c r="E85" s="151">
        <f t="array" ref="E85">SUM(COUNTIF(HAT51N,{"",2,3,4,5,6,7,8,9,10,11,12,13,14,15,16,17,18,19,20}&amp;$C85)*{1,2,3,4,5,6,7,8,9,10,11,12,13,14,15,16,17,18,19,20})</f>
        <v>0</v>
      </c>
      <c r="F85" s="151">
        <f t="array" ref="F85">SUM(COUNTIF(HAT63N,{"",2,3,4,5,6,7,8,9,10,11,12,13,14,15,16,17,18,19,20}&amp;$C85)*{1,2,3,4,5,6,7,8,9,10,11,12,13,14,15,16,17,18,19,20})</f>
        <v>0</v>
      </c>
      <c r="G85" s="151">
        <f t="array" ref="G85">SUM(COUNTIF(HAT218N,{"",2,3,4,5,6,7,8,9,10,11,12,13,14,15,16,17,18,19,20}&amp;$C85)*{1,2,3,4,5,6,7,8,9,10,11,12,13,14,15,16,17,18,19,20})</f>
        <v>0</v>
      </c>
      <c r="H85" s="151">
        <f t="array" ref="H85">SUM(COUNTIF(HAT22N,{"",2,3,4,5,6,7,8,9,10,11,12,13,14,15,16,17,18,19,20}&amp;$C85)*{1,2,3,4,5,6,7,8,9,10,11,12,13,14,15,16,17,18,19,20})</f>
        <v>0</v>
      </c>
      <c r="I85" s="151">
        <f t="array" ref="I85">SUM(COUNTIF(HAT23N,{"",2,3,4,5,6,7,8,9,10,11,12,13,14,15,16,17,18,19,20}&amp;$C85)*{1,2,3,4,5,6,7,8,9,10,11,12,13,14,15,16,17,18,19,20})</f>
        <v>0</v>
      </c>
      <c r="J85" s="151">
        <f>SUM(COUNTIF(HAT242N,{"",2,3,4,5,6,7,8,9,10,11,12,13,14,15,16,17,18,19,20}&amp;$C85)*{1,2,3,4,5,6,7,8,9,10,11,12,13,14,15,16,17,18,19,20})</f>
        <v>0</v>
      </c>
      <c r="K85" s="151">
        <f>SUM(COUNTIF(HAT32N,{"",2,3,4,5,6,7,8,9,10,11,12,13,14,15,16,17,18,19,20}&amp;$C85)*{1,2,3,4,5,6,7,8,9,10,11,12,13,14,15,16,17,18,19,20})</f>
        <v>0</v>
      </c>
      <c r="L85" s="151">
        <f>SUM(COUNTIF(HAT160N,{"",2,3,4,5,6,7,8,9,10,11,12,13,14,15,16,17,18,19,20}&amp;$C85)*{1,2,3,4,5,6,7,8,9,10,11,12,13,14,15,16,17,18,19,20})</f>
        <v>0</v>
      </c>
      <c r="M85" s="151">
        <f>SUM(COUNTIF(HAT164N,{"",2,3,4,5,6,7,8,9,10,11,12,13,14,15,16,17,18,19,20}&amp;$C85)*{1,2,3,4,5,6,7,8,9,10,11,12,13,14,15,16,17,18,19,20})</f>
        <v>0</v>
      </c>
      <c r="N85" s="151">
        <f>SUM(COUNTIF(HAT95N,{"",2,3,4,5,6,7,8,9,10,11,12,13,14,15,16,17,18,19,20}&amp;$C85)*{1,2,3,4,5,6,7,8,9,10,11,12,13,14,15,16,17,18,19,20})</f>
        <v>0</v>
      </c>
      <c r="O85" s="151">
        <f>SUM(COUNTIF(HAT8N,{"",2,3,4,5,6,7,8,9,10,11,12,13,14,15,16,17,18,19,20}&amp;$C85)*{1,2,3,4,5,6,7,8,9,10,11,12,13,14,15,16,17,18,19,20})</f>
        <v>0</v>
      </c>
      <c r="P85" s="151">
        <f>SUM(COUNTIF(HAT52N,{"",2,3,4,5,6,7,8,9,10,11,12,13,14,15,16,17,18,19,20}&amp;$C85)*{1,2,3,4,5,6,7,8,9,10,11,12,13,14,15,16,17,18,19,20})</f>
        <v>0</v>
      </c>
      <c r="Q85" s="151">
        <f>SUM(COUNTIF(HAT10N,{"",2,3,4,5,6,7,8,9,10,11,12,13,14,15,16,17,18,19,20}&amp;$C85)*{1,2,3,4,5,6,7,8,9,10,11,12,13,14,15,16,17,18,19,20})</f>
        <v>7</v>
      </c>
      <c r="R85" s="151">
        <f>SUM(COUNTIF(HAT118N,{"",2,3,4,5,6,7,8,9,10,11,12,13,14,15,16,17,18,19,20}&amp;$C85)*{1,2,3,4,5,6,7,8,9,10,11,12,13,14,15,16,17,18,19,20})</f>
        <v>0</v>
      </c>
      <c r="S85" s="151">
        <f>SUM(COUNTIF(HAT301N,{"",2,3,4,5,6,7,8,9,10,11,12,13,14,15,16,17,18,19,20}&amp;$C85)*{1,2,3,4,5,6,7,8,9,10,11,12,13,14,15,16,17,18,19,20})</f>
        <v>0</v>
      </c>
      <c r="T85" s="151">
        <f>SUM(COUNTIF(HAT46N,{"",2,3,4,5,6,7,8,9,10,11,12,13,14,15,16,17,18,19,20}&amp;$C85)*{1,2,3,4,5,6,7,8,9,10,11,12,13,14,15,16,17,18,19,20})</f>
        <v>0</v>
      </c>
      <c r="U85" s="151">
        <f>SUM(COUNTIF(HAT378N,{"",2,3,4,5,6,7,8,9,10,11,12,13,14,15,16,17,18,19,20}&amp;$C85)*{1,2,3,4,5,6,7,8,9,10,11,12,13,14,15,16,17,18,19,20})</f>
        <v>0</v>
      </c>
      <c r="V85" s="145">
        <f t="shared" si="4"/>
        <v>7</v>
      </c>
      <c r="W85" s="154"/>
    </row>
    <row r="86" spans="1:23" ht="15.6">
      <c r="A86" s="141">
        <f>IF(V86=0,"ẩn",MAX($A$4:$A85)+1)</f>
        <v>37</v>
      </c>
      <c r="B86" s="142" t="s">
        <v>99</v>
      </c>
      <c r="C86" s="143" t="s">
        <v>1571</v>
      </c>
      <c r="D86" s="143" t="s">
        <v>9</v>
      </c>
      <c r="E86" s="151">
        <f t="array" ref="E86">SUM(COUNTIF(HAT51N,{"",2,3,4,5,6,7,8,9,10,11,12,13,14,15,16,17,18,19,20}&amp;$C86)*{1,2,3,4,5,6,7,8,9,10,11,12,13,14,15,16,17,18,19,20})</f>
        <v>0</v>
      </c>
      <c r="F86" s="151">
        <f t="array" ref="F86">SUM(COUNTIF(HAT63N,{"",2,3,4,5,6,7,8,9,10,11,12,13,14,15,16,17,18,19,20}&amp;$C86)*{1,2,3,4,5,6,7,8,9,10,11,12,13,14,15,16,17,18,19,20})</f>
        <v>0</v>
      </c>
      <c r="G86" s="151">
        <f t="array" ref="G86">SUM(COUNTIF(HAT218N,{"",2,3,4,5,6,7,8,9,10,11,12,13,14,15,16,17,18,19,20}&amp;$C86)*{1,2,3,4,5,6,7,8,9,10,11,12,13,14,15,16,17,18,19,20})</f>
        <v>0</v>
      </c>
      <c r="H86" s="151">
        <f t="array" ref="H86">SUM(COUNTIF(HAT22N,{"",2,3,4,5,6,7,8,9,10,11,12,13,14,15,16,17,18,19,20}&amp;$C86)*{1,2,3,4,5,6,7,8,9,10,11,12,13,14,15,16,17,18,19,20})</f>
        <v>0</v>
      </c>
      <c r="I86" s="151">
        <f t="array" ref="I86">SUM(COUNTIF(HAT23N,{"",2,3,4,5,6,7,8,9,10,11,12,13,14,15,16,17,18,19,20}&amp;$C86)*{1,2,3,4,5,6,7,8,9,10,11,12,13,14,15,16,17,18,19,20})</f>
        <v>0</v>
      </c>
      <c r="J86" s="151">
        <f>SUM(COUNTIF(HAT242N,{"",2,3,4,5,6,7,8,9,10,11,12,13,14,15,16,17,18,19,20}&amp;$C86)*{1,2,3,4,5,6,7,8,9,10,11,12,13,14,15,16,17,18,19,20})</f>
        <v>0</v>
      </c>
      <c r="K86" s="151">
        <f>SUM(COUNTIF(HAT32N,{"",2,3,4,5,6,7,8,9,10,11,12,13,14,15,16,17,18,19,20}&amp;$C86)*{1,2,3,4,5,6,7,8,9,10,11,12,13,14,15,16,17,18,19,20})</f>
        <v>0</v>
      </c>
      <c r="L86" s="151">
        <f>SUM(COUNTIF(HAT160N,{"",2,3,4,5,6,7,8,9,10,11,12,13,14,15,16,17,18,19,20}&amp;$C86)*{1,2,3,4,5,6,7,8,9,10,11,12,13,14,15,16,17,18,19,20})</f>
        <v>0</v>
      </c>
      <c r="M86" s="151">
        <f>SUM(COUNTIF(HAT164N,{"",2,3,4,5,6,7,8,9,10,11,12,13,14,15,16,17,18,19,20}&amp;$C86)*{1,2,3,4,5,6,7,8,9,10,11,12,13,14,15,16,17,18,19,20})</f>
        <v>0</v>
      </c>
      <c r="N86" s="151">
        <f>SUM(COUNTIF(HAT95N,{"",2,3,4,5,6,7,8,9,10,11,12,13,14,15,16,17,18,19,20}&amp;$C86)*{1,2,3,4,5,6,7,8,9,10,11,12,13,14,15,16,17,18,19,20})</f>
        <v>0</v>
      </c>
      <c r="O86" s="151">
        <f>SUM(COUNTIF(HAT8N,{"",2,3,4,5,6,7,8,9,10,11,12,13,14,15,16,17,18,19,20}&amp;$C86)*{1,2,3,4,5,6,7,8,9,10,11,12,13,14,15,16,17,18,19,20})</f>
        <v>0</v>
      </c>
      <c r="P86" s="151">
        <f>SUM(COUNTIF(HAT52N,{"",2,3,4,5,6,7,8,9,10,11,12,13,14,15,16,17,18,19,20}&amp;$C86)*{1,2,3,4,5,6,7,8,9,10,11,12,13,14,15,16,17,18,19,20})</f>
        <v>0</v>
      </c>
      <c r="Q86" s="151">
        <f>SUM(COUNTIF(HAT10N,{"",2,3,4,5,6,7,8,9,10,11,12,13,14,15,16,17,18,19,20}&amp;$C86)*{1,2,3,4,5,6,7,8,9,10,11,12,13,14,15,16,17,18,19,20})</f>
        <v>1</v>
      </c>
      <c r="R86" s="151">
        <f>SUM(COUNTIF(HAT118N,{"",2,3,4,5,6,7,8,9,10,11,12,13,14,15,16,17,18,19,20}&amp;$C86)*{1,2,3,4,5,6,7,8,9,10,11,12,13,14,15,16,17,18,19,20})</f>
        <v>0</v>
      </c>
      <c r="S86" s="151">
        <f>SUM(COUNTIF(HAT301N,{"",2,3,4,5,6,7,8,9,10,11,12,13,14,15,16,17,18,19,20}&amp;$C86)*{1,2,3,4,5,6,7,8,9,10,11,12,13,14,15,16,17,18,19,20})</f>
        <v>0</v>
      </c>
      <c r="T86" s="151">
        <f>SUM(COUNTIF(HAT46N,{"",2,3,4,5,6,7,8,9,10,11,12,13,14,15,16,17,18,19,20}&amp;$C86)*{1,2,3,4,5,6,7,8,9,10,11,12,13,14,15,16,17,18,19,20})</f>
        <v>0</v>
      </c>
      <c r="U86" s="151">
        <f>SUM(COUNTIF(HAT378N,{"",2,3,4,5,6,7,8,9,10,11,12,13,14,15,16,17,18,19,20}&amp;$C86)*{1,2,3,4,5,6,7,8,9,10,11,12,13,14,15,16,17,18,19,20})</f>
        <v>0</v>
      </c>
      <c r="V86" s="145">
        <f t="shared" si="4"/>
        <v>1</v>
      </c>
      <c r="W86" s="154"/>
    </row>
    <row r="87" spans="1:23" ht="15.6">
      <c r="A87" s="141">
        <f>IF(V87=0,"ẩn",MAX($A$4:$A86)+1)</f>
        <v>38</v>
      </c>
      <c r="B87" s="142" t="s">
        <v>100</v>
      </c>
      <c r="C87" s="143" t="s">
        <v>1619</v>
      </c>
      <c r="D87" s="143" t="s">
        <v>9</v>
      </c>
      <c r="E87" s="151">
        <f t="array" ref="E87">SUM(COUNTIF(HAT51N,{"",2,3,4,5,6,7,8,9,10,11,12,13,14,15,16,17,18,19,20}&amp;$C87)*{1,2,3,4,5,6,7,8,9,10,11,12,13,14,15,16,17,18,19,20})</f>
        <v>0</v>
      </c>
      <c r="F87" s="151">
        <f t="array" ref="F87">SUM(COUNTIF(HAT63N,{"",2,3,4,5,6,7,8,9,10,11,12,13,14,15,16,17,18,19,20}&amp;$C87)*{1,2,3,4,5,6,7,8,9,10,11,12,13,14,15,16,17,18,19,20})</f>
        <v>0</v>
      </c>
      <c r="G87" s="151">
        <f t="array" ref="G87">SUM(COUNTIF(HAT218N,{"",2,3,4,5,6,7,8,9,10,11,12,13,14,15,16,17,18,19,20}&amp;$C87)*{1,2,3,4,5,6,7,8,9,10,11,12,13,14,15,16,17,18,19,20})</f>
        <v>0</v>
      </c>
      <c r="H87" s="151">
        <f t="array" ref="H87">SUM(COUNTIF(HAT22N,{"",2,3,4,5,6,7,8,9,10,11,12,13,14,15,16,17,18,19,20}&amp;$C87)*{1,2,3,4,5,6,7,8,9,10,11,12,13,14,15,16,17,18,19,20})</f>
        <v>0</v>
      </c>
      <c r="I87" s="151">
        <f t="array" ref="I87">SUM(COUNTIF(HAT23N,{"",2,3,4,5,6,7,8,9,10,11,12,13,14,15,16,17,18,19,20}&amp;$C87)*{1,2,3,4,5,6,7,8,9,10,11,12,13,14,15,16,17,18,19,20})</f>
        <v>0</v>
      </c>
      <c r="J87" s="151">
        <f>SUM(COUNTIF(HAT242N,{"",2,3,4,5,6,7,8,9,10,11,12,13,14,15,16,17,18,19,20}&amp;$C87)*{1,2,3,4,5,6,7,8,9,10,11,12,13,14,15,16,17,18,19,20})</f>
        <v>0</v>
      </c>
      <c r="K87" s="151">
        <f>SUM(COUNTIF(HAT32N,{"",2,3,4,5,6,7,8,9,10,11,12,13,14,15,16,17,18,19,20}&amp;$C87)*{1,2,3,4,5,6,7,8,9,10,11,12,13,14,15,16,17,18,19,20})</f>
        <v>0</v>
      </c>
      <c r="L87" s="151">
        <f>SUM(COUNTIF(HAT160N,{"",2,3,4,5,6,7,8,9,10,11,12,13,14,15,16,17,18,19,20}&amp;$C87)*{1,2,3,4,5,6,7,8,9,10,11,12,13,14,15,16,17,18,19,20})</f>
        <v>0</v>
      </c>
      <c r="M87" s="151">
        <f>SUM(COUNTIF(HAT164N,{"",2,3,4,5,6,7,8,9,10,11,12,13,14,15,16,17,18,19,20}&amp;$C87)*{1,2,3,4,5,6,7,8,9,10,11,12,13,14,15,16,17,18,19,20})</f>
        <v>0</v>
      </c>
      <c r="N87" s="151">
        <f>SUM(COUNTIF(HAT95N,{"",2,3,4,5,6,7,8,9,10,11,12,13,14,15,16,17,18,19,20}&amp;$C87)*{1,2,3,4,5,6,7,8,9,10,11,12,13,14,15,16,17,18,19,20})</f>
        <v>0</v>
      </c>
      <c r="O87" s="151">
        <f>SUM(COUNTIF(HAT8N,{"",2,3,4,5,6,7,8,9,10,11,12,13,14,15,16,17,18,19,20}&amp;$C87)*{1,2,3,4,5,6,7,8,9,10,11,12,13,14,15,16,17,18,19,20})</f>
        <v>0</v>
      </c>
      <c r="P87" s="151">
        <f>SUM(COUNTIF(HAT52N,{"",2,3,4,5,6,7,8,9,10,11,12,13,14,15,16,17,18,19,20}&amp;$C87)*{1,2,3,4,5,6,7,8,9,10,11,12,13,14,15,16,17,18,19,20})</f>
        <v>0</v>
      </c>
      <c r="Q87" s="151">
        <f>SUM(COUNTIF(HAT10N,{"",2,3,4,5,6,7,8,9,10,11,12,13,14,15,16,17,18,19,20}&amp;$C87)*{1,2,3,4,5,6,7,8,9,10,11,12,13,14,15,16,17,18,19,20})</f>
        <v>7</v>
      </c>
      <c r="R87" s="151">
        <f>SUM(COUNTIF(HAT118N,{"",2,3,4,5,6,7,8,9,10,11,12,13,14,15,16,17,18,19,20}&amp;$C87)*{1,2,3,4,5,6,7,8,9,10,11,12,13,14,15,16,17,18,19,20})</f>
        <v>0</v>
      </c>
      <c r="S87" s="151">
        <f>SUM(COUNTIF(HAT301N,{"",2,3,4,5,6,7,8,9,10,11,12,13,14,15,16,17,18,19,20}&amp;$C87)*{1,2,3,4,5,6,7,8,9,10,11,12,13,14,15,16,17,18,19,20})</f>
        <v>0</v>
      </c>
      <c r="T87" s="151">
        <f>SUM(COUNTIF(HAT46N,{"",2,3,4,5,6,7,8,9,10,11,12,13,14,15,16,17,18,19,20}&amp;$C87)*{1,2,3,4,5,6,7,8,9,10,11,12,13,14,15,16,17,18,19,20})</f>
        <v>0</v>
      </c>
      <c r="U87" s="151">
        <f>SUM(COUNTIF(HAT378N,{"",2,3,4,5,6,7,8,9,10,11,12,13,14,15,16,17,18,19,20}&amp;$C87)*{1,2,3,4,5,6,7,8,9,10,11,12,13,14,15,16,17,18,19,20})</f>
        <v>0</v>
      </c>
      <c r="V87" s="145">
        <f t="shared" si="4"/>
        <v>7</v>
      </c>
      <c r="W87" s="149"/>
    </row>
    <row r="88" spans="1:23" ht="15.6">
      <c r="A88" s="141">
        <f>IF(V88=0,"ẩn",MAX($A$4:$A87)+1)</f>
        <v>39</v>
      </c>
      <c r="B88" s="142" t="s">
        <v>100</v>
      </c>
      <c r="C88" s="143" t="s">
        <v>2232</v>
      </c>
      <c r="D88" s="143" t="s">
        <v>9</v>
      </c>
      <c r="E88" s="151">
        <f t="array" ref="E88">SUM(COUNTIF(HAT51N,{"",2,3,4,5,6,7,8,9,10,11,12,13,14,15,16,17,18,19,20}&amp;$C88)*{1,2,3,4,5,6,7,8,9,10,11,12,13,14,15,16,17,18,19,20})</f>
        <v>0</v>
      </c>
      <c r="F88" s="151">
        <f t="array" ref="F88">SUM(COUNTIF(HAT63N,{"",2,3,4,5,6,7,8,9,10,11,12,13,14,15,16,17,18,19,20}&amp;$C88)*{1,2,3,4,5,6,7,8,9,10,11,12,13,14,15,16,17,18,19,20})</f>
        <v>0</v>
      </c>
      <c r="G88" s="151">
        <f t="array" ref="G88">SUM(COUNTIF(HAT218N,{"",2,3,4,5,6,7,8,9,10,11,12,13,14,15,16,17,18,19,20}&amp;$C88)*{1,2,3,4,5,6,7,8,9,10,11,12,13,14,15,16,17,18,19,20})</f>
        <v>0</v>
      </c>
      <c r="H88" s="151">
        <f t="array" ref="H88">SUM(COUNTIF(HAT22N,{"",2,3,4,5,6,7,8,9,10,11,12,13,14,15,16,17,18,19,20}&amp;$C88)*{1,2,3,4,5,6,7,8,9,10,11,12,13,14,15,16,17,18,19,20})</f>
        <v>0</v>
      </c>
      <c r="I88" s="151">
        <f t="array" ref="I88">SUM(COUNTIF(HAT23N,{"",2,3,4,5,6,7,8,9,10,11,12,13,14,15,16,17,18,19,20}&amp;$C88)*{1,2,3,4,5,6,7,8,9,10,11,12,13,14,15,16,17,18,19,20})</f>
        <v>0</v>
      </c>
      <c r="J88" s="151">
        <f>SUM(COUNTIF(HAT242N,{"",2,3,4,5,6,7,8,9,10,11,12,13,14,15,16,17,18,19,20}&amp;$C88)*{1,2,3,4,5,6,7,8,9,10,11,12,13,14,15,16,17,18,19,20})</f>
        <v>0</v>
      </c>
      <c r="K88" s="151">
        <f>SUM(COUNTIF(HAT32N,{"",2,3,4,5,6,7,8,9,10,11,12,13,14,15,16,17,18,19,20}&amp;$C88)*{1,2,3,4,5,6,7,8,9,10,11,12,13,14,15,16,17,18,19,20})</f>
        <v>0</v>
      </c>
      <c r="L88" s="151">
        <f>SUM(COUNTIF(HAT160N,{"",2,3,4,5,6,7,8,9,10,11,12,13,14,15,16,17,18,19,20}&amp;$C88)*{1,2,3,4,5,6,7,8,9,10,11,12,13,14,15,16,17,18,19,20})</f>
        <v>0</v>
      </c>
      <c r="M88" s="151">
        <f>SUM(COUNTIF(HAT164N,{"",2,3,4,5,6,7,8,9,10,11,12,13,14,15,16,17,18,19,20}&amp;$C88)*{1,2,3,4,5,6,7,8,9,10,11,12,13,14,15,16,17,18,19,20})</f>
        <v>0</v>
      </c>
      <c r="N88" s="151">
        <f>SUM(COUNTIF(HAT95N,{"",2,3,4,5,6,7,8,9,10,11,12,13,14,15,16,17,18,19,20}&amp;$C88)*{1,2,3,4,5,6,7,8,9,10,11,12,13,14,15,16,17,18,19,20})</f>
        <v>0</v>
      </c>
      <c r="O88" s="151">
        <f>SUM(COUNTIF(HAT8N,{"",2,3,4,5,6,7,8,9,10,11,12,13,14,15,16,17,18,19,20}&amp;$C88)*{1,2,3,4,5,6,7,8,9,10,11,12,13,14,15,16,17,18,19,20})</f>
        <v>0</v>
      </c>
      <c r="P88" s="151">
        <f>SUM(COUNTIF(HAT52N,{"",2,3,4,5,6,7,8,9,10,11,12,13,14,15,16,17,18,19,20}&amp;$C88)*{1,2,3,4,5,6,7,8,9,10,11,12,13,14,15,16,17,18,19,20})</f>
        <v>0</v>
      </c>
      <c r="Q88" s="151">
        <f>SUM(COUNTIF(HAT10N,{"",2,3,4,5,6,7,8,9,10,11,12,13,14,15,16,17,18,19,20}&amp;$C88)*{1,2,3,4,5,6,7,8,9,10,11,12,13,14,15,16,17,18,19,20})</f>
        <v>1</v>
      </c>
      <c r="R88" s="151">
        <f>SUM(COUNTIF(HAT118N,{"",2,3,4,5,6,7,8,9,10,11,12,13,14,15,16,17,18,19,20}&amp;$C88)*{1,2,3,4,5,6,7,8,9,10,11,12,13,14,15,16,17,18,19,20})</f>
        <v>0</v>
      </c>
      <c r="S88" s="151">
        <f>SUM(COUNTIF(HAT301N,{"",2,3,4,5,6,7,8,9,10,11,12,13,14,15,16,17,18,19,20}&amp;$C88)*{1,2,3,4,5,6,7,8,9,10,11,12,13,14,15,16,17,18,19,20})</f>
        <v>0</v>
      </c>
      <c r="T88" s="151">
        <f>SUM(COUNTIF(HAT46N,{"",2,3,4,5,6,7,8,9,10,11,12,13,14,15,16,17,18,19,20}&amp;$C88)*{1,2,3,4,5,6,7,8,9,10,11,12,13,14,15,16,17,18,19,20})</f>
        <v>0</v>
      </c>
      <c r="U88" s="151">
        <f>SUM(COUNTIF(HAT378N,{"",2,3,4,5,6,7,8,9,10,11,12,13,14,15,16,17,18,19,20}&amp;$C88)*{1,2,3,4,5,6,7,8,9,10,11,12,13,14,15,16,17,18,19,20})</f>
        <v>0</v>
      </c>
      <c r="V88" s="145">
        <f t="shared" si="4"/>
        <v>1</v>
      </c>
      <c r="W88" s="149"/>
    </row>
    <row r="89" spans="1:23" ht="15.6">
      <c r="A89" s="141">
        <f>IF(V89=0,"ẩn",MAX($A$4:$A88)+1)</f>
        <v>40</v>
      </c>
      <c r="B89" s="142" t="s">
        <v>132</v>
      </c>
      <c r="C89" s="143" t="s">
        <v>2233</v>
      </c>
      <c r="D89" s="143" t="s">
        <v>65</v>
      </c>
      <c r="E89" s="151">
        <f t="array" ref="E89">SUM(COUNTIF(HAT51N,{"",2,3,4,5,6,7,8,9,10,11,12,13,14,15,16,17,18,19,20}&amp;$C89)*{1,2,3,4,5,6,7,8,9,10,11,12,13,14,15,16,17,18,19,20})</f>
        <v>0</v>
      </c>
      <c r="F89" s="151">
        <f t="array" ref="F89">SUM(COUNTIF(HAT63N,{"",2,3,4,5,6,7,8,9,10,11,12,13,14,15,16,17,18,19,20}&amp;$C89)*{1,2,3,4,5,6,7,8,9,10,11,12,13,14,15,16,17,18,19,20})</f>
        <v>0</v>
      </c>
      <c r="G89" s="151">
        <f t="array" ref="G89">SUM(COUNTIF(HAT218N,{"",2,3,4,5,6,7,8,9,10,11,12,13,14,15,16,17,18,19,20}&amp;$C89)*{1,2,3,4,5,6,7,8,9,10,11,12,13,14,15,16,17,18,19,20})</f>
        <v>0</v>
      </c>
      <c r="H89" s="151">
        <f t="array" ref="H89">SUM(COUNTIF(HAT22N,{"",2,3,4,5,6,7,8,9,10,11,12,13,14,15,16,17,18,19,20}&amp;$C89)*{1,2,3,4,5,6,7,8,9,10,11,12,13,14,15,16,17,18,19,20})</f>
        <v>0</v>
      </c>
      <c r="I89" s="151">
        <f t="array" ref="I89">SUM(COUNTIF(HAT23N,{"",2,3,4,5,6,7,8,9,10,11,12,13,14,15,16,17,18,19,20}&amp;$C89)*{1,2,3,4,5,6,7,8,9,10,11,12,13,14,15,16,17,18,19,20})</f>
        <v>0</v>
      </c>
      <c r="J89" s="151">
        <f>SUM(COUNTIF(HAT242N,{"",2,3,4,5,6,7,8,9,10,11,12,13,14,15,16,17,18,19,20}&amp;$C89)*{1,2,3,4,5,6,7,8,9,10,11,12,13,14,15,16,17,18,19,20})</f>
        <v>0</v>
      </c>
      <c r="K89" s="151">
        <f>SUM(COUNTIF(HAT32N,{"",2,3,4,5,6,7,8,9,10,11,12,13,14,15,16,17,18,19,20}&amp;$C89)*{1,2,3,4,5,6,7,8,9,10,11,12,13,14,15,16,17,18,19,20})</f>
        <v>0</v>
      </c>
      <c r="L89" s="151">
        <f>SUM(COUNTIF(HAT160N,{"",2,3,4,5,6,7,8,9,10,11,12,13,14,15,16,17,18,19,20}&amp;$C89)*{1,2,3,4,5,6,7,8,9,10,11,12,13,14,15,16,17,18,19,20})</f>
        <v>0</v>
      </c>
      <c r="M89" s="151">
        <f>SUM(COUNTIF(HAT164N,{"",2,3,4,5,6,7,8,9,10,11,12,13,14,15,16,17,18,19,20}&amp;$C89)*{1,2,3,4,5,6,7,8,9,10,11,12,13,14,15,16,17,18,19,20})</f>
        <v>0</v>
      </c>
      <c r="N89" s="151">
        <f>SUM(COUNTIF(HAT95N,{"",2,3,4,5,6,7,8,9,10,11,12,13,14,15,16,17,18,19,20}&amp;$C89)*{1,2,3,4,5,6,7,8,9,10,11,12,13,14,15,16,17,18,19,20})</f>
        <v>0</v>
      </c>
      <c r="O89" s="151">
        <f>SUM(COUNTIF(HAT8N,{"",2,3,4,5,6,7,8,9,10,11,12,13,14,15,16,17,18,19,20}&amp;$C89)*{1,2,3,4,5,6,7,8,9,10,11,12,13,14,15,16,17,18,19,20})</f>
        <v>0</v>
      </c>
      <c r="P89" s="151">
        <f>SUM(COUNTIF(HAT52N,{"",2,3,4,5,6,7,8,9,10,11,12,13,14,15,16,17,18,19,20}&amp;$C89)*{1,2,3,4,5,6,7,8,9,10,11,12,13,14,15,16,17,18,19,20})</f>
        <v>0</v>
      </c>
      <c r="Q89" s="151">
        <f>SUM(COUNTIF(HAT10N,{"",2,3,4,5,6,7,8,9,10,11,12,13,14,15,16,17,18,19,20}&amp;$C89)*{1,2,3,4,5,6,7,8,9,10,11,12,13,14,15,16,17,18,19,20})</f>
        <v>19</v>
      </c>
      <c r="R89" s="151">
        <f>SUM(COUNTIF(HAT118N,{"",2,3,4,5,6,7,8,9,10,11,12,13,14,15,16,17,18,19,20}&amp;$C89)*{1,2,3,4,5,6,7,8,9,10,11,12,13,14,15,16,17,18,19,20})</f>
        <v>0</v>
      </c>
      <c r="S89" s="151">
        <f>SUM(COUNTIF(HAT301N,{"",2,3,4,5,6,7,8,9,10,11,12,13,14,15,16,17,18,19,20}&amp;$C89)*{1,2,3,4,5,6,7,8,9,10,11,12,13,14,15,16,17,18,19,20})</f>
        <v>0</v>
      </c>
      <c r="T89" s="151">
        <f>SUM(COUNTIF(HAT46N,{"",2,3,4,5,6,7,8,9,10,11,12,13,14,15,16,17,18,19,20}&amp;$C89)*{1,2,3,4,5,6,7,8,9,10,11,12,13,14,15,16,17,18,19,20})</f>
        <v>0</v>
      </c>
      <c r="U89" s="151">
        <f>SUM(COUNTIF(HAT378N,{"",2,3,4,5,6,7,8,9,10,11,12,13,14,15,16,17,18,19,20}&amp;$C89)*{1,2,3,4,5,6,7,8,9,10,11,12,13,14,15,16,17,18,19,20})</f>
        <v>0</v>
      </c>
      <c r="V89" s="145">
        <f t="shared" si="4"/>
        <v>19</v>
      </c>
      <c r="W89" s="149"/>
    </row>
    <row r="90" spans="1:23" ht="15.6">
      <c r="A90" s="141">
        <f>IF(V90=0,"ẩn",MAX($A$4:$A89)+1)</f>
        <v>41</v>
      </c>
      <c r="B90" s="142" t="s">
        <v>2235</v>
      </c>
      <c r="C90" s="143" t="s">
        <v>2234</v>
      </c>
      <c r="D90" s="143" t="s">
        <v>65</v>
      </c>
      <c r="E90" s="151">
        <f t="array" ref="E90">SUM(COUNTIF(HAT51N,{"",2,3,4,5,6,7,8,9,10,11,12,13,14,15,16,17,18,19,20}&amp;$C90)*{1,2,3,4,5,6,7,8,9,10,11,12,13,14,15,16,17,18,19,20})</f>
        <v>0</v>
      </c>
      <c r="F90" s="151">
        <f t="array" ref="F90">SUM(COUNTIF(HAT63N,{"",2,3,4,5,6,7,8,9,10,11,12,13,14,15,16,17,18,19,20}&amp;$C90)*{1,2,3,4,5,6,7,8,9,10,11,12,13,14,15,16,17,18,19,20})</f>
        <v>0</v>
      </c>
      <c r="G90" s="151">
        <f t="array" ref="G90">SUM(COUNTIF(HAT218N,{"",2,3,4,5,6,7,8,9,10,11,12,13,14,15,16,17,18,19,20}&amp;$C90)*{1,2,3,4,5,6,7,8,9,10,11,12,13,14,15,16,17,18,19,20})</f>
        <v>0</v>
      </c>
      <c r="H90" s="151">
        <f t="array" ref="H90">SUM(COUNTIF(HAT22N,{"",2,3,4,5,6,7,8,9,10,11,12,13,14,15,16,17,18,19,20}&amp;$C90)*{1,2,3,4,5,6,7,8,9,10,11,12,13,14,15,16,17,18,19,20})</f>
        <v>0</v>
      </c>
      <c r="I90" s="151">
        <f t="array" ref="I90">SUM(COUNTIF(HAT23N,{"",2,3,4,5,6,7,8,9,10,11,12,13,14,15,16,17,18,19,20}&amp;$C90)*{1,2,3,4,5,6,7,8,9,10,11,12,13,14,15,16,17,18,19,20})</f>
        <v>0</v>
      </c>
      <c r="J90" s="151">
        <f>SUM(COUNTIF(HAT242N,{"",2,3,4,5,6,7,8,9,10,11,12,13,14,15,16,17,18,19,20}&amp;$C90)*{1,2,3,4,5,6,7,8,9,10,11,12,13,14,15,16,17,18,19,20})</f>
        <v>0</v>
      </c>
      <c r="K90" s="151">
        <f>SUM(COUNTIF(HAT32N,{"",2,3,4,5,6,7,8,9,10,11,12,13,14,15,16,17,18,19,20}&amp;$C90)*{1,2,3,4,5,6,7,8,9,10,11,12,13,14,15,16,17,18,19,20})</f>
        <v>0</v>
      </c>
      <c r="L90" s="151">
        <f>SUM(COUNTIF(HAT160N,{"",2,3,4,5,6,7,8,9,10,11,12,13,14,15,16,17,18,19,20}&amp;$C90)*{1,2,3,4,5,6,7,8,9,10,11,12,13,14,15,16,17,18,19,20})</f>
        <v>0</v>
      </c>
      <c r="M90" s="151">
        <f>SUM(COUNTIF(HAT164N,{"",2,3,4,5,6,7,8,9,10,11,12,13,14,15,16,17,18,19,20}&amp;$C90)*{1,2,3,4,5,6,7,8,9,10,11,12,13,14,15,16,17,18,19,20})</f>
        <v>0</v>
      </c>
      <c r="N90" s="151">
        <f>SUM(COUNTIF(HAT95N,{"",2,3,4,5,6,7,8,9,10,11,12,13,14,15,16,17,18,19,20}&amp;$C90)*{1,2,3,4,5,6,7,8,9,10,11,12,13,14,15,16,17,18,19,20})</f>
        <v>0</v>
      </c>
      <c r="O90" s="151">
        <f>SUM(COUNTIF(HAT8N,{"",2,3,4,5,6,7,8,9,10,11,12,13,14,15,16,17,18,19,20}&amp;$C90)*{1,2,3,4,5,6,7,8,9,10,11,12,13,14,15,16,17,18,19,20})</f>
        <v>0</v>
      </c>
      <c r="P90" s="151">
        <f>SUM(COUNTIF(HAT52N,{"",2,3,4,5,6,7,8,9,10,11,12,13,14,15,16,17,18,19,20}&amp;$C90)*{1,2,3,4,5,6,7,8,9,10,11,12,13,14,15,16,17,18,19,20})</f>
        <v>0</v>
      </c>
      <c r="Q90" s="151">
        <f>SUM(COUNTIF(HAT10N,{"",2,3,4,5,6,7,8,9,10,11,12,13,14,15,16,17,18,19,20}&amp;$C90)*{1,2,3,4,5,6,7,8,9,10,11,12,13,14,15,16,17,18,19,20})</f>
        <v>26</v>
      </c>
      <c r="R90" s="151">
        <f>SUM(COUNTIF(HAT118N,{"",2,3,4,5,6,7,8,9,10,11,12,13,14,15,16,17,18,19,20}&amp;$C90)*{1,2,3,4,5,6,7,8,9,10,11,12,13,14,15,16,17,18,19,20})</f>
        <v>0</v>
      </c>
      <c r="S90" s="151">
        <f>SUM(COUNTIF(HAT301N,{"",2,3,4,5,6,7,8,9,10,11,12,13,14,15,16,17,18,19,20}&amp;$C90)*{1,2,3,4,5,6,7,8,9,10,11,12,13,14,15,16,17,18,19,20})</f>
        <v>0</v>
      </c>
      <c r="T90" s="151">
        <f>SUM(COUNTIF(HAT46N,{"",2,3,4,5,6,7,8,9,10,11,12,13,14,15,16,17,18,19,20}&amp;$C90)*{1,2,3,4,5,6,7,8,9,10,11,12,13,14,15,16,17,18,19,20})</f>
        <v>0</v>
      </c>
      <c r="U90" s="151">
        <f>SUM(COUNTIF(HAT378N,{"",2,3,4,5,6,7,8,9,10,11,12,13,14,15,16,17,18,19,20}&amp;$C90)*{1,2,3,4,5,6,7,8,9,10,11,12,13,14,15,16,17,18,19,20})</f>
        <v>0</v>
      </c>
      <c r="V90" s="145">
        <f t="shared" si="4"/>
        <v>26</v>
      </c>
      <c r="W90" s="149"/>
    </row>
    <row r="91" spans="1:23" ht="15.6">
      <c r="A91" s="147" t="s">
        <v>89</v>
      </c>
      <c r="B91" s="148" t="s">
        <v>83</v>
      </c>
      <c r="C91" s="149"/>
      <c r="D91" s="149"/>
      <c r="E91" s="149"/>
      <c r="F91" s="149"/>
      <c r="G91" s="149"/>
      <c r="H91" s="149"/>
      <c r="I91" s="149"/>
      <c r="J91" s="149"/>
      <c r="K91" s="149"/>
      <c r="L91" s="149"/>
      <c r="M91" s="149"/>
      <c r="N91" s="149"/>
      <c r="O91" s="149"/>
      <c r="P91" s="149"/>
      <c r="Q91" s="149"/>
      <c r="R91" s="149"/>
      <c r="S91" s="149"/>
      <c r="T91" s="149"/>
      <c r="U91" s="149"/>
      <c r="V91" s="145">
        <f t="shared" si="4"/>
        <v>0</v>
      </c>
      <c r="W91" s="149"/>
    </row>
    <row r="92" spans="1:23" ht="15.6">
      <c r="A92" s="141">
        <f>IF(V92=0,"ẩn",MAX($A$4:$A91)+1)</f>
        <v>42</v>
      </c>
      <c r="B92" s="142" t="s">
        <v>101</v>
      </c>
      <c r="C92" s="143" t="s">
        <v>1562</v>
      </c>
      <c r="D92" s="143" t="s">
        <v>9</v>
      </c>
      <c r="E92" s="151">
        <f t="array" ref="E92">SUM(COUNTIF(HAT51N,{"",2,3,4,5,6,7,8,9,10,11,12,13,14,15,16,17,18,19,20}&amp;$C92)*{1,2,3,4,5,6,7,8,9,10,11,12,13,14,15,16,17,18,19,20})</f>
        <v>0</v>
      </c>
      <c r="F92" s="151">
        <f t="array" ref="F92">SUM(COUNTIF(HAT63N,{"",2,3,4,5,6,7,8,9,10,11,12,13,14,15,16,17,18,19,20}&amp;$C92)*{1,2,3,4,5,6,7,8,9,10,11,12,13,14,15,16,17,18,19,20})</f>
        <v>0</v>
      </c>
      <c r="G92" s="151">
        <f t="array" ref="G92">SUM(COUNTIF(HAT218N,{"",2,3,4,5,6,7,8,9,10,11,12,13,14,15,16,17,18,19,20}&amp;$C92)*{1,2,3,4,5,6,7,8,9,10,11,12,13,14,15,16,17,18,19,20})</f>
        <v>0</v>
      </c>
      <c r="H92" s="151">
        <f t="array" ref="H92">SUM(COUNTIF(HAT22N,{"",2,3,4,5,6,7,8,9,10,11,12,13,14,15,16,17,18,19,20}&amp;$C92)*{1,2,3,4,5,6,7,8,9,10,11,12,13,14,15,16,17,18,19,20})</f>
        <v>0</v>
      </c>
      <c r="I92" s="151">
        <f t="array" ref="I92">SUM(COUNTIF(HAT23N,{"",2,3,4,5,6,7,8,9,10,11,12,13,14,15,16,17,18,19,20}&amp;$C92)*{1,2,3,4,5,6,7,8,9,10,11,12,13,14,15,16,17,18,19,20})</f>
        <v>0</v>
      </c>
      <c r="J92" s="151">
        <f>SUM(COUNTIF(HAT242N,{"",2,3,4,5,6,7,8,9,10,11,12,13,14,15,16,17,18,19,20}&amp;$C92)*{1,2,3,4,5,6,7,8,9,10,11,12,13,14,15,16,17,18,19,20})</f>
        <v>0</v>
      </c>
      <c r="K92" s="151">
        <f>SUM(COUNTIF(HAT32N,{"",2,3,4,5,6,7,8,9,10,11,12,13,14,15,16,17,18,19,20}&amp;$C92)*{1,2,3,4,5,6,7,8,9,10,11,12,13,14,15,16,17,18,19,20})</f>
        <v>0</v>
      </c>
      <c r="L92" s="151">
        <f>SUM(COUNTIF(HAT160N,{"",2,3,4,5,6,7,8,9,10,11,12,13,14,15,16,17,18,19,20}&amp;$C92)*{1,2,3,4,5,6,7,8,9,10,11,12,13,14,15,16,17,18,19,20})</f>
        <v>0</v>
      </c>
      <c r="M92" s="151">
        <f>SUM(COUNTIF(HAT164N,{"",2,3,4,5,6,7,8,9,10,11,12,13,14,15,16,17,18,19,20}&amp;$C92)*{1,2,3,4,5,6,7,8,9,10,11,12,13,14,15,16,17,18,19,20})</f>
        <v>0</v>
      </c>
      <c r="N92" s="151">
        <f>SUM(COUNTIF(HAT95N,{"",2,3,4,5,6,7,8,9,10,11,12,13,14,15,16,17,18,19,20}&amp;$C92)*{1,2,3,4,5,6,7,8,9,10,11,12,13,14,15,16,17,18,19,20})</f>
        <v>0</v>
      </c>
      <c r="O92" s="151">
        <f>SUM(COUNTIF(HAT8N,{"",2,3,4,5,6,7,8,9,10,11,12,13,14,15,16,17,18,19,20}&amp;$C92)*{1,2,3,4,5,6,7,8,9,10,11,12,13,14,15,16,17,18,19,20})</f>
        <v>0</v>
      </c>
      <c r="P92" s="151">
        <f>SUM(COUNTIF(HAT52N,{"",2,3,4,5,6,7,8,9,10,11,12,13,14,15,16,17,18,19,20}&amp;$C92)*{1,2,3,4,5,6,7,8,9,10,11,12,13,14,15,16,17,18,19,20})</f>
        <v>0</v>
      </c>
      <c r="Q92" s="151">
        <f>SUM(COUNTIF(HAT10N,{"",2,3,4,5,6,7,8,9,10,11,12,13,14,15,16,17,18,19,20}&amp;$C92)*{1,2,3,4,5,6,7,8,9,10,11,12,13,14,15,16,17,18,19,20})</f>
        <v>5</v>
      </c>
      <c r="R92" s="151">
        <f>SUM(COUNTIF(HAT118N,{"",2,3,4,5,6,7,8,9,10,11,12,13,14,15,16,17,18,19,20}&amp;$C92)*{1,2,3,4,5,6,7,8,9,10,11,12,13,14,15,16,17,18,19,20})</f>
        <v>0</v>
      </c>
      <c r="S92" s="151">
        <f>SUM(COUNTIF(HAT301N,{"",2,3,4,5,6,7,8,9,10,11,12,13,14,15,16,17,18,19,20}&amp;$C92)*{1,2,3,4,5,6,7,8,9,10,11,12,13,14,15,16,17,18,19,20})</f>
        <v>0</v>
      </c>
      <c r="T92" s="151">
        <f>SUM(COUNTIF(HAT46N,{"",2,3,4,5,6,7,8,9,10,11,12,13,14,15,16,17,18,19,20}&amp;$C92)*{1,2,3,4,5,6,7,8,9,10,11,12,13,14,15,16,17,18,19,20})</f>
        <v>0</v>
      </c>
      <c r="U92" s="151">
        <f>SUM(COUNTIF(HAT378N,{"",2,3,4,5,6,7,8,9,10,11,12,13,14,15,16,17,18,19,20}&amp;$C92)*{1,2,3,4,5,6,7,8,9,10,11,12,13,14,15,16,17,18,19,20})</f>
        <v>0</v>
      </c>
      <c r="V92" s="145">
        <f t="shared" si="4"/>
        <v>5</v>
      </c>
      <c r="W92" s="149"/>
    </row>
    <row r="93" spans="1:23" ht="15.6">
      <c r="A93" s="141">
        <f>IF(V93=0,"ẩn",MAX($A$4:$A92)+1)</f>
        <v>43</v>
      </c>
      <c r="B93" s="142" t="s">
        <v>143</v>
      </c>
      <c r="C93" s="143" t="s">
        <v>1569</v>
      </c>
      <c r="D93" s="143" t="s">
        <v>9</v>
      </c>
      <c r="E93" s="151">
        <f t="array" ref="E93">SUM(COUNTIF(HAT51N,{"",2,3,4,5,6,7,8,9,10,11,12,13,14,15,16,17,18,19,20}&amp;$C93)*{1,2,3,4,5,6,7,8,9,10,11,12,13,14,15,16,17,18,19,20})</f>
        <v>0</v>
      </c>
      <c r="F93" s="151">
        <f t="array" ref="F93">SUM(COUNTIF(HAT63N,{"",2,3,4,5,6,7,8,9,10,11,12,13,14,15,16,17,18,19,20}&amp;$C93)*{1,2,3,4,5,6,7,8,9,10,11,12,13,14,15,16,17,18,19,20})</f>
        <v>0</v>
      </c>
      <c r="G93" s="151">
        <f t="array" ref="G93">SUM(COUNTIF(HAT218N,{"",2,3,4,5,6,7,8,9,10,11,12,13,14,15,16,17,18,19,20}&amp;$C93)*{1,2,3,4,5,6,7,8,9,10,11,12,13,14,15,16,17,18,19,20})</f>
        <v>0</v>
      </c>
      <c r="H93" s="151">
        <f t="array" ref="H93">SUM(COUNTIF(HAT22N,{"",2,3,4,5,6,7,8,9,10,11,12,13,14,15,16,17,18,19,20}&amp;$C93)*{1,2,3,4,5,6,7,8,9,10,11,12,13,14,15,16,17,18,19,20})</f>
        <v>0</v>
      </c>
      <c r="I93" s="151">
        <f t="array" ref="I93">SUM(COUNTIF(HAT23N,{"",2,3,4,5,6,7,8,9,10,11,12,13,14,15,16,17,18,19,20}&amp;$C93)*{1,2,3,4,5,6,7,8,9,10,11,12,13,14,15,16,17,18,19,20})</f>
        <v>0</v>
      </c>
      <c r="J93" s="151">
        <f>SUM(COUNTIF(HAT242N,{"",2,3,4,5,6,7,8,9,10,11,12,13,14,15,16,17,18,19,20}&amp;$C93)*{1,2,3,4,5,6,7,8,9,10,11,12,13,14,15,16,17,18,19,20})</f>
        <v>0</v>
      </c>
      <c r="K93" s="151">
        <f>SUM(COUNTIF(HAT32N,{"",2,3,4,5,6,7,8,9,10,11,12,13,14,15,16,17,18,19,20}&amp;$C93)*{1,2,3,4,5,6,7,8,9,10,11,12,13,14,15,16,17,18,19,20})</f>
        <v>0</v>
      </c>
      <c r="L93" s="151">
        <f>SUM(COUNTIF(HAT160N,{"",2,3,4,5,6,7,8,9,10,11,12,13,14,15,16,17,18,19,20}&amp;$C93)*{1,2,3,4,5,6,7,8,9,10,11,12,13,14,15,16,17,18,19,20})</f>
        <v>0</v>
      </c>
      <c r="M93" s="151">
        <f>SUM(COUNTIF(HAT164N,{"",2,3,4,5,6,7,8,9,10,11,12,13,14,15,16,17,18,19,20}&amp;$C93)*{1,2,3,4,5,6,7,8,9,10,11,12,13,14,15,16,17,18,19,20})</f>
        <v>0</v>
      </c>
      <c r="N93" s="151">
        <f>SUM(COUNTIF(HAT95N,{"",2,3,4,5,6,7,8,9,10,11,12,13,14,15,16,17,18,19,20}&amp;$C93)*{1,2,3,4,5,6,7,8,9,10,11,12,13,14,15,16,17,18,19,20})</f>
        <v>0</v>
      </c>
      <c r="O93" s="151">
        <f>SUM(COUNTIF(HAT8N,{"",2,3,4,5,6,7,8,9,10,11,12,13,14,15,16,17,18,19,20}&amp;$C93)*{1,2,3,4,5,6,7,8,9,10,11,12,13,14,15,16,17,18,19,20})</f>
        <v>0</v>
      </c>
      <c r="P93" s="151">
        <f>SUM(COUNTIF(HAT52N,{"",2,3,4,5,6,7,8,9,10,11,12,13,14,15,16,17,18,19,20}&amp;$C93)*{1,2,3,4,5,6,7,8,9,10,11,12,13,14,15,16,17,18,19,20})</f>
        <v>0</v>
      </c>
      <c r="Q93" s="151">
        <f>SUM(COUNTIF(HAT10N,{"",2,3,4,5,6,7,8,9,10,11,12,13,14,15,16,17,18,19,20}&amp;$C93)*{1,2,3,4,5,6,7,8,9,10,11,12,13,14,15,16,17,18,19,20})</f>
        <v>16</v>
      </c>
      <c r="R93" s="151">
        <f>SUM(COUNTIF(HAT118N,{"",2,3,4,5,6,7,8,9,10,11,12,13,14,15,16,17,18,19,20}&amp;$C93)*{1,2,3,4,5,6,7,8,9,10,11,12,13,14,15,16,17,18,19,20})</f>
        <v>0</v>
      </c>
      <c r="S93" s="151">
        <f>SUM(COUNTIF(HAT301N,{"",2,3,4,5,6,7,8,9,10,11,12,13,14,15,16,17,18,19,20}&amp;$C93)*{1,2,3,4,5,6,7,8,9,10,11,12,13,14,15,16,17,18,19,20})</f>
        <v>0</v>
      </c>
      <c r="T93" s="151">
        <f>SUM(COUNTIF(HAT46N,{"",2,3,4,5,6,7,8,9,10,11,12,13,14,15,16,17,18,19,20}&amp;$C93)*{1,2,3,4,5,6,7,8,9,10,11,12,13,14,15,16,17,18,19,20})</f>
        <v>0</v>
      </c>
      <c r="U93" s="151">
        <f>SUM(COUNTIF(HAT378N,{"",2,3,4,5,6,7,8,9,10,11,12,13,14,15,16,17,18,19,20}&amp;$C93)*{1,2,3,4,5,6,7,8,9,10,11,12,13,14,15,16,17,18,19,20})</f>
        <v>0</v>
      </c>
      <c r="V93" s="145">
        <f t="shared" si="4"/>
        <v>16</v>
      </c>
      <c r="W93" s="149"/>
    </row>
    <row r="94" spans="1:23" ht="15.6" hidden="1">
      <c r="A94" s="141" t="str">
        <f>IF(V94=0,"ẩn",MAX($A$4:$A93)+1)</f>
        <v>ẩn</v>
      </c>
      <c r="B94" s="142" t="s">
        <v>193</v>
      </c>
      <c r="C94" s="143" t="s">
        <v>194</v>
      </c>
      <c r="D94" s="143" t="s">
        <v>9</v>
      </c>
      <c r="E94" s="151">
        <f t="array" ref="E94">SUM(COUNTIF(HAT51N,{"",2,3,4,5,6,7,8,9,10,11,12,13,14,15,16,17,18,19,20}&amp;$C94)*{1,2,3,4,5,6,7,8,9,10,11,12,13,14,15,16,17,18,19,20})</f>
        <v>0</v>
      </c>
      <c r="F94" s="151">
        <f t="array" ref="F94">SUM(COUNTIF(HAT63N,{"",2,3,4,5,6,7,8,9,10,11,12,13,14,15,16,17,18,19,20}&amp;$C94)*{1,2,3,4,5,6,7,8,9,10,11,12,13,14,15,16,17,18,19,20})</f>
        <v>0</v>
      </c>
      <c r="G94" s="151">
        <f t="array" ref="G94">SUM(COUNTIF(HAT218N,{"",2,3,4,5,6,7,8,9,10,11,12,13,14,15,16,17,18,19,20}&amp;$C94)*{1,2,3,4,5,6,7,8,9,10,11,12,13,14,15,16,17,18,19,20})</f>
        <v>0</v>
      </c>
      <c r="H94" s="151">
        <f t="array" ref="H94">SUM(COUNTIF(HAT22N,{"",2,3,4,5,6,7,8,9,10,11,12,13,14,15,16,17,18,19,20}&amp;$C94)*{1,2,3,4,5,6,7,8,9,10,11,12,13,14,15,16,17,18,19,20})</f>
        <v>0</v>
      </c>
      <c r="I94" s="151">
        <f t="array" ref="I94">SUM(COUNTIF(HAT23N,{"",2,3,4,5,6,7,8,9,10,11,12,13,14,15,16,17,18,19,20}&amp;$C94)*{1,2,3,4,5,6,7,8,9,10,11,12,13,14,15,16,17,18,19,20})</f>
        <v>0</v>
      </c>
      <c r="J94" s="151">
        <f>SUM(COUNTIF(HAT242N,{"",2,3,4,5,6,7,8,9,10,11,12,13,14,15,16,17,18,19,20}&amp;$C94)*{1,2,3,4,5,6,7,8,9,10,11,12,13,14,15,16,17,18,19,20})</f>
        <v>0</v>
      </c>
      <c r="K94" s="151">
        <f>SUM(COUNTIF(HAT32N,{"",2,3,4,5,6,7,8,9,10,11,12,13,14,15,16,17,18,19,20}&amp;$C94)*{1,2,3,4,5,6,7,8,9,10,11,12,13,14,15,16,17,18,19,20})</f>
        <v>0</v>
      </c>
      <c r="L94" s="151">
        <f>SUM(COUNTIF(HAT160N,{"",2,3,4,5,6,7,8,9,10,11,12,13,14,15,16,17,18,19,20}&amp;$C94)*{1,2,3,4,5,6,7,8,9,10,11,12,13,14,15,16,17,18,19,20})</f>
        <v>0</v>
      </c>
      <c r="M94" s="151">
        <f>SUM(COUNTIF(HAT164N,{"",2,3,4,5,6,7,8,9,10,11,12,13,14,15,16,17,18,19,20}&amp;$C94)*{1,2,3,4,5,6,7,8,9,10,11,12,13,14,15,16,17,18,19,20})</f>
        <v>0</v>
      </c>
      <c r="N94" s="151">
        <f>SUM(COUNTIF(HAT95N,{"",2,3,4,5,6,7,8,9,10,11,12,13,14,15,16,17,18,19,20}&amp;$C94)*{1,2,3,4,5,6,7,8,9,10,11,12,13,14,15,16,17,18,19,20})</f>
        <v>0</v>
      </c>
      <c r="O94" s="151">
        <f>SUM(COUNTIF(HAT8N,{"",2,3,4,5,6,7,8,9,10,11,12,13,14,15,16,17,18,19,20}&amp;$C94)*{1,2,3,4,5,6,7,8,9,10,11,12,13,14,15,16,17,18,19,20})</f>
        <v>0</v>
      </c>
      <c r="P94" s="151">
        <f>SUM(COUNTIF(HAT52N,{"",2,3,4,5,6,7,8,9,10,11,12,13,14,15,16,17,18,19,20}&amp;$C94)*{1,2,3,4,5,6,7,8,9,10,11,12,13,14,15,16,17,18,19,20})</f>
        <v>0</v>
      </c>
      <c r="Q94" s="151">
        <f>SUM(COUNTIF(HAT10N,{"",2,3,4,5,6,7,8,9,10,11,12,13,14,15,16,17,18,19,20}&amp;$C94)*{1,2,3,4,5,6,7,8,9,10,11,12,13,14,15,16,17,18,19,20})</f>
        <v>0</v>
      </c>
      <c r="R94" s="151">
        <f>SUM(COUNTIF(HAT118N,{"",2,3,4,5,6,7,8,9,10,11,12,13,14,15,16,17,18,19,20}&amp;$C94)*{1,2,3,4,5,6,7,8,9,10,11,12,13,14,15,16,17,18,19,20})</f>
        <v>0</v>
      </c>
      <c r="S94" s="151">
        <f>SUM(COUNTIF(HAT301N,{"",2,3,4,5,6,7,8,9,10,11,12,13,14,15,16,17,18,19,20}&amp;$C94)*{1,2,3,4,5,6,7,8,9,10,11,12,13,14,15,16,17,18,19,20})</f>
        <v>0</v>
      </c>
      <c r="T94" s="151">
        <f>SUM(COUNTIF(HAT46N,{"",2,3,4,5,6,7,8,9,10,11,12,13,14,15,16,17,18,19,20}&amp;$C94)*{1,2,3,4,5,6,7,8,9,10,11,12,13,14,15,16,17,18,19,20})</f>
        <v>0</v>
      </c>
      <c r="U94" s="151">
        <f>SUM(COUNTIF(HAT378N,{"",2,3,4,5,6,7,8,9,10,11,12,13,14,15,16,17,18,19,20}&amp;$C94)*{1,2,3,4,5,6,7,8,9,10,11,12,13,14,15,16,17,18,19,20})</f>
        <v>0</v>
      </c>
      <c r="V94" s="145">
        <f t="shared" si="4"/>
        <v>0</v>
      </c>
      <c r="W94" s="149"/>
    </row>
    <row r="95" spans="1:23" ht="15.6" hidden="1">
      <c r="A95" s="141" t="str">
        <f>IF(V95=0,"ẩn",MAX($A$4:$A94)+1)</f>
        <v>ẩn</v>
      </c>
      <c r="B95" s="142" t="s">
        <v>144</v>
      </c>
      <c r="C95" s="143" t="s">
        <v>145</v>
      </c>
      <c r="D95" s="143" t="s">
        <v>9</v>
      </c>
      <c r="E95" s="151">
        <f t="array" ref="E95">SUM(COUNTIF(HAT51N,{"",2,3,4,5,6,7,8,9,10,11,12,13,14,15,16,17,18,19,20}&amp;$C95)*{1,2,3,4,5,6,7,8,9,10,11,12,13,14,15,16,17,18,19,20})</f>
        <v>0</v>
      </c>
      <c r="F95" s="151">
        <f t="array" ref="F95">SUM(COUNTIF(HAT63N,{"",2,3,4,5,6,7,8,9,10,11,12,13,14,15,16,17,18,19,20}&amp;$C95)*{1,2,3,4,5,6,7,8,9,10,11,12,13,14,15,16,17,18,19,20})</f>
        <v>0</v>
      </c>
      <c r="G95" s="151">
        <f t="array" ref="G95">SUM(COUNTIF(HAT218N,{"",2,3,4,5,6,7,8,9,10,11,12,13,14,15,16,17,18,19,20}&amp;$C95)*{1,2,3,4,5,6,7,8,9,10,11,12,13,14,15,16,17,18,19,20})</f>
        <v>0</v>
      </c>
      <c r="H95" s="151">
        <f t="array" ref="H95">SUM(COUNTIF(HAT22N,{"",2,3,4,5,6,7,8,9,10,11,12,13,14,15,16,17,18,19,20}&amp;$C95)*{1,2,3,4,5,6,7,8,9,10,11,12,13,14,15,16,17,18,19,20})</f>
        <v>0</v>
      </c>
      <c r="I95" s="151">
        <f t="array" ref="I95">SUM(COUNTIF(HAT23N,{"",2,3,4,5,6,7,8,9,10,11,12,13,14,15,16,17,18,19,20}&amp;$C95)*{1,2,3,4,5,6,7,8,9,10,11,12,13,14,15,16,17,18,19,20})</f>
        <v>0</v>
      </c>
      <c r="J95" s="151">
        <f>SUM(COUNTIF(HAT242N,{"",2,3,4,5,6,7,8,9,10,11,12,13,14,15,16,17,18,19,20}&amp;$C95)*{1,2,3,4,5,6,7,8,9,10,11,12,13,14,15,16,17,18,19,20})</f>
        <v>0</v>
      </c>
      <c r="K95" s="151">
        <f>SUM(COUNTIF(HAT32N,{"",2,3,4,5,6,7,8,9,10,11,12,13,14,15,16,17,18,19,20}&amp;$C95)*{1,2,3,4,5,6,7,8,9,10,11,12,13,14,15,16,17,18,19,20})</f>
        <v>0</v>
      </c>
      <c r="L95" s="151">
        <f>SUM(COUNTIF(HAT160N,{"",2,3,4,5,6,7,8,9,10,11,12,13,14,15,16,17,18,19,20}&amp;$C95)*{1,2,3,4,5,6,7,8,9,10,11,12,13,14,15,16,17,18,19,20})</f>
        <v>0</v>
      </c>
      <c r="M95" s="151">
        <f>SUM(COUNTIF(HAT164N,{"",2,3,4,5,6,7,8,9,10,11,12,13,14,15,16,17,18,19,20}&amp;$C95)*{1,2,3,4,5,6,7,8,9,10,11,12,13,14,15,16,17,18,19,20})</f>
        <v>0</v>
      </c>
      <c r="N95" s="151">
        <f>SUM(COUNTIF(HAT95N,{"",2,3,4,5,6,7,8,9,10,11,12,13,14,15,16,17,18,19,20}&amp;$C95)*{1,2,3,4,5,6,7,8,9,10,11,12,13,14,15,16,17,18,19,20})</f>
        <v>0</v>
      </c>
      <c r="O95" s="151">
        <f>SUM(COUNTIF(HAT8N,{"",2,3,4,5,6,7,8,9,10,11,12,13,14,15,16,17,18,19,20}&amp;$C95)*{1,2,3,4,5,6,7,8,9,10,11,12,13,14,15,16,17,18,19,20})</f>
        <v>0</v>
      </c>
      <c r="P95" s="151">
        <f>SUM(COUNTIF(HAT52N,{"",2,3,4,5,6,7,8,9,10,11,12,13,14,15,16,17,18,19,20}&amp;$C95)*{1,2,3,4,5,6,7,8,9,10,11,12,13,14,15,16,17,18,19,20})</f>
        <v>0</v>
      </c>
      <c r="Q95" s="151">
        <f>SUM(COUNTIF(HAT10N,{"",2,3,4,5,6,7,8,9,10,11,12,13,14,15,16,17,18,19,20}&amp;$C95)*{1,2,3,4,5,6,7,8,9,10,11,12,13,14,15,16,17,18,19,20})</f>
        <v>0</v>
      </c>
      <c r="R95" s="151">
        <f>SUM(COUNTIF(HAT118N,{"",2,3,4,5,6,7,8,9,10,11,12,13,14,15,16,17,18,19,20}&amp;$C95)*{1,2,3,4,5,6,7,8,9,10,11,12,13,14,15,16,17,18,19,20})</f>
        <v>0</v>
      </c>
      <c r="S95" s="151">
        <f>SUM(COUNTIF(HAT301N,{"",2,3,4,5,6,7,8,9,10,11,12,13,14,15,16,17,18,19,20}&amp;$C95)*{1,2,3,4,5,6,7,8,9,10,11,12,13,14,15,16,17,18,19,20})</f>
        <v>0</v>
      </c>
      <c r="T95" s="151">
        <f>SUM(COUNTIF(HAT46N,{"",2,3,4,5,6,7,8,9,10,11,12,13,14,15,16,17,18,19,20}&amp;$C95)*{1,2,3,4,5,6,7,8,9,10,11,12,13,14,15,16,17,18,19,20})</f>
        <v>0</v>
      </c>
      <c r="U95" s="151">
        <f>SUM(COUNTIF(HAT378N,{"",2,3,4,5,6,7,8,9,10,11,12,13,14,15,16,17,18,19,20}&amp;$C95)*{1,2,3,4,5,6,7,8,9,10,11,12,13,14,15,16,17,18,19,20})</f>
        <v>0</v>
      </c>
      <c r="V95" s="145">
        <f t="shared" si="4"/>
        <v>0</v>
      </c>
      <c r="W95" s="149"/>
    </row>
    <row r="96" spans="1:23" ht="15.6" hidden="1">
      <c r="A96" s="141" t="str">
        <f>IF(V96=0,"ẩn",MAX($A$4:$A95)+1)</f>
        <v>ẩn</v>
      </c>
      <c r="B96" s="142" t="s">
        <v>207</v>
      </c>
      <c r="C96" s="143" t="s">
        <v>211</v>
      </c>
      <c r="D96" s="143" t="s">
        <v>4</v>
      </c>
      <c r="E96" s="151">
        <f t="array" ref="E96">SUM(COUNTIF(HAT51N,{"",2,3,4,5,6,7,8,9,10,11,12,13,14,15,16,17,18,19,20}&amp;$C96)*{1,2,3,4,5,6,7,8,9,10,11,12,13,14,15,16,17,18,19,20})</f>
        <v>0</v>
      </c>
      <c r="F96" s="151">
        <f t="array" ref="F96">SUM(COUNTIF(HAT63N,{"",2,3,4,5,6,7,8,9,10,11,12,13,14,15,16,17,18,19,20}&amp;$C96)*{1,2,3,4,5,6,7,8,9,10,11,12,13,14,15,16,17,18,19,20})</f>
        <v>0</v>
      </c>
      <c r="G96" s="151">
        <f t="array" ref="G96">SUM(COUNTIF(HAT218N,{"",2,3,4,5,6,7,8,9,10,11,12,13,14,15,16,17,18,19,20}&amp;$C96)*{1,2,3,4,5,6,7,8,9,10,11,12,13,14,15,16,17,18,19,20})</f>
        <v>0</v>
      </c>
      <c r="H96" s="151">
        <f t="array" ref="H96">SUM(COUNTIF(HAT22N,{"",2,3,4,5,6,7,8,9,10,11,12,13,14,15,16,17,18,19,20}&amp;$C96)*{1,2,3,4,5,6,7,8,9,10,11,12,13,14,15,16,17,18,19,20})</f>
        <v>0</v>
      </c>
      <c r="I96" s="151">
        <f t="array" ref="I96">SUM(COUNTIF(HAT23N,{"",2,3,4,5,6,7,8,9,10,11,12,13,14,15,16,17,18,19,20}&amp;$C96)*{1,2,3,4,5,6,7,8,9,10,11,12,13,14,15,16,17,18,19,20})</f>
        <v>0</v>
      </c>
      <c r="J96" s="151">
        <f>SUM(COUNTIF(HAT242N,{"",2,3,4,5,6,7,8,9,10,11,12,13,14,15,16,17,18,19,20}&amp;$C96)*{1,2,3,4,5,6,7,8,9,10,11,12,13,14,15,16,17,18,19,20})</f>
        <v>0</v>
      </c>
      <c r="K96" s="151">
        <f>SUM(COUNTIF(HAT32N,{"",2,3,4,5,6,7,8,9,10,11,12,13,14,15,16,17,18,19,20}&amp;$C96)*{1,2,3,4,5,6,7,8,9,10,11,12,13,14,15,16,17,18,19,20})</f>
        <v>0</v>
      </c>
      <c r="L96" s="151">
        <f>SUM(COUNTIF(HAT160N,{"",2,3,4,5,6,7,8,9,10,11,12,13,14,15,16,17,18,19,20}&amp;$C96)*{1,2,3,4,5,6,7,8,9,10,11,12,13,14,15,16,17,18,19,20})</f>
        <v>0</v>
      </c>
      <c r="M96" s="151">
        <f>SUM(COUNTIF(HAT164N,{"",2,3,4,5,6,7,8,9,10,11,12,13,14,15,16,17,18,19,20}&amp;$C96)*{1,2,3,4,5,6,7,8,9,10,11,12,13,14,15,16,17,18,19,20})</f>
        <v>0</v>
      </c>
      <c r="N96" s="151">
        <f>SUM(COUNTIF(HAT95N,{"",2,3,4,5,6,7,8,9,10,11,12,13,14,15,16,17,18,19,20}&amp;$C96)*{1,2,3,4,5,6,7,8,9,10,11,12,13,14,15,16,17,18,19,20})</f>
        <v>0</v>
      </c>
      <c r="O96" s="151">
        <f>SUM(COUNTIF(HAT8N,{"",2,3,4,5,6,7,8,9,10,11,12,13,14,15,16,17,18,19,20}&amp;$C96)*{1,2,3,4,5,6,7,8,9,10,11,12,13,14,15,16,17,18,19,20})</f>
        <v>0</v>
      </c>
      <c r="P96" s="151">
        <f>SUM(COUNTIF(HAT52N,{"",2,3,4,5,6,7,8,9,10,11,12,13,14,15,16,17,18,19,20}&amp;$C96)*{1,2,3,4,5,6,7,8,9,10,11,12,13,14,15,16,17,18,19,20})</f>
        <v>0</v>
      </c>
      <c r="Q96" s="151">
        <f>SUM(COUNTIF(HAT10N,{"",2,3,4,5,6,7,8,9,10,11,12,13,14,15,16,17,18,19,20}&amp;$C96)*{1,2,3,4,5,6,7,8,9,10,11,12,13,14,15,16,17,18,19,20})</f>
        <v>0</v>
      </c>
      <c r="R96" s="151">
        <f>SUM(COUNTIF(HAT118N,{"",2,3,4,5,6,7,8,9,10,11,12,13,14,15,16,17,18,19,20}&amp;$C96)*{1,2,3,4,5,6,7,8,9,10,11,12,13,14,15,16,17,18,19,20})</f>
        <v>0</v>
      </c>
      <c r="S96" s="151">
        <f>SUM(COUNTIF(HAT301N,{"",2,3,4,5,6,7,8,9,10,11,12,13,14,15,16,17,18,19,20}&amp;$C96)*{1,2,3,4,5,6,7,8,9,10,11,12,13,14,15,16,17,18,19,20})</f>
        <v>0</v>
      </c>
      <c r="T96" s="151">
        <f>SUM(COUNTIF(HAT46N,{"",2,3,4,5,6,7,8,9,10,11,12,13,14,15,16,17,18,19,20}&amp;$C96)*{1,2,3,4,5,6,7,8,9,10,11,12,13,14,15,16,17,18,19,20})</f>
        <v>0</v>
      </c>
      <c r="U96" s="151">
        <f>SUM(COUNTIF(HAT378N,{"",2,3,4,5,6,7,8,9,10,11,12,13,14,15,16,17,18,19,20}&amp;$C96)*{1,2,3,4,5,6,7,8,9,10,11,12,13,14,15,16,17,18,19,20})</f>
        <v>0</v>
      </c>
      <c r="V96" s="145">
        <f t="shared" si="4"/>
        <v>0</v>
      </c>
      <c r="W96" s="149"/>
    </row>
    <row r="97" spans="1:23" ht="15.6" hidden="1">
      <c r="A97" s="141" t="str">
        <f>IF(V97=0,"ẩn",MAX($A$4:$A96)+1)</f>
        <v>ẩn</v>
      </c>
      <c r="B97" s="142" t="s">
        <v>175</v>
      </c>
      <c r="C97" s="143" t="s">
        <v>151</v>
      </c>
      <c r="D97" s="143" t="s">
        <v>4</v>
      </c>
      <c r="E97" s="151">
        <f t="array" ref="E97">SUM(COUNTIF(HAT51N,{"",2,3,4,5,6,7,8,9,10,11,12,13,14,15,16,17,18,19,20}&amp;$C97)*{1,2,3,4,5,6,7,8,9,10,11,12,13,14,15,16,17,18,19,20})</f>
        <v>0</v>
      </c>
      <c r="F97" s="151">
        <f t="array" ref="F97">SUM(COUNTIF(HAT63N,{"",2,3,4,5,6,7,8,9,10,11,12,13,14,15,16,17,18,19,20}&amp;$C97)*{1,2,3,4,5,6,7,8,9,10,11,12,13,14,15,16,17,18,19,20})</f>
        <v>0</v>
      </c>
      <c r="G97" s="151">
        <f t="array" ref="G97">SUM(COUNTIF(HAT218N,{"",2,3,4,5,6,7,8,9,10,11,12,13,14,15,16,17,18,19,20}&amp;$C97)*{1,2,3,4,5,6,7,8,9,10,11,12,13,14,15,16,17,18,19,20})</f>
        <v>0</v>
      </c>
      <c r="H97" s="151">
        <f t="array" ref="H97">SUM(COUNTIF(HAT22N,{"",2,3,4,5,6,7,8,9,10,11,12,13,14,15,16,17,18,19,20}&amp;$C97)*{1,2,3,4,5,6,7,8,9,10,11,12,13,14,15,16,17,18,19,20})</f>
        <v>0</v>
      </c>
      <c r="I97" s="151">
        <f t="array" ref="I97">SUM(COUNTIF(HAT23N,{"",2,3,4,5,6,7,8,9,10,11,12,13,14,15,16,17,18,19,20}&amp;$C97)*{1,2,3,4,5,6,7,8,9,10,11,12,13,14,15,16,17,18,19,20})</f>
        <v>0</v>
      </c>
      <c r="J97" s="151">
        <f>SUM(COUNTIF(HAT242N,{"",2,3,4,5,6,7,8,9,10,11,12,13,14,15,16,17,18,19,20}&amp;$C97)*{1,2,3,4,5,6,7,8,9,10,11,12,13,14,15,16,17,18,19,20})</f>
        <v>0</v>
      </c>
      <c r="K97" s="151">
        <f>SUM(COUNTIF(HAT32N,{"",2,3,4,5,6,7,8,9,10,11,12,13,14,15,16,17,18,19,20}&amp;$C97)*{1,2,3,4,5,6,7,8,9,10,11,12,13,14,15,16,17,18,19,20})</f>
        <v>0</v>
      </c>
      <c r="L97" s="151">
        <f>SUM(COUNTIF(HAT160N,{"",2,3,4,5,6,7,8,9,10,11,12,13,14,15,16,17,18,19,20}&amp;$C97)*{1,2,3,4,5,6,7,8,9,10,11,12,13,14,15,16,17,18,19,20})</f>
        <v>0</v>
      </c>
      <c r="M97" s="151">
        <f>SUM(COUNTIF(HAT164N,{"",2,3,4,5,6,7,8,9,10,11,12,13,14,15,16,17,18,19,20}&amp;$C97)*{1,2,3,4,5,6,7,8,9,10,11,12,13,14,15,16,17,18,19,20})</f>
        <v>0</v>
      </c>
      <c r="N97" s="151">
        <f>SUM(COUNTIF(HAT95N,{"",2,3,4,5,6,7,8,9,10,11,12,13,14,15,16,17,18,19,20}&amp;$C97)*{1,2,3,4,5,6,7,8,9,10,11,12,13,14,15,16,17,18,19,20})</f>
        <v>0</v>
      </c>
      <c r="O97" s="151">
        <f>SUM(COUNTIF(HAT8N,{"",2,3,4,5,6,7,8,9,10,11,12,13,14,15,16,17,18,19,20}&amp;$C97)*{1,2,3,4,5,6,7,8,9,10,11,12,13,14,15,16,17,18,19,20})</f>
        <v>0</v>
      </c>
      <c r="P97" s="151">
        <f>SUM(COUNTIF(HAT52N,{"",2,3,4,5,6,7,8,9,10,11,12,13,14,15,16,17,18,19,20}&amp;$C97)*{1,2,3,4,5,6,7,8,9,10,11,12,13,14,15,16,17,18,19,20})</f>
        <v>0</v>
      </c>
      <c r="Q97" s="151">
        <f>SUM(COUNTIF(HAT10N,{"",2,3,4,5,6,7,8,9,10,11,12,13,14,15,16,17,18,19,20}&amp;$C97)*{1,2,3,4,5,6,7,8,9,10,11,12,13,14,15,16,17,18,19,20})</f>
        <v>0</v>
      </c>
      <c r="R97" s="151">
        <f>SUM(COUNTIF(HAT118N,{"",2,3,4,5,6,7,8,9,10,11,12,13,14,15,16,17,18,19,20}&amp;$C97)*{1,2,3,4,5,6,7,8,9,10,11,12,13,14,15,16,17,18,19,20})</f>
        <v>0</v>
      </c>
      <c r="S97" s="151">
        <f>SUM(COUNTIF(HAT301N,{"",2,3,4,5,6,7,8,9,10,11,12,13,14,15,16,17,18,19,20}&amp;$C97)*{1,2,3,4,5,6,7,8,9,10,11,12,13,14,15,16,17,18,19,20})</f>
        <v>0</v>
      </c>
      <c r="T97" s="151">
        <f>SUM(COUNTIF(HAT46N,{"",2,3,4,5,6,7,8,9,10,11,12,13,14,15,16,17,18,19,20}&amp;$C97)*{1,2,3,4,5,6,7,8,9,10,11,12,13,14,15,16,17,18,19,20})</f>
        <v>0</v>
      </c>
      <c r="U97" s="151">
        <f>SUM(COUNTIF(HAT378N,{"",2,3,4,5,6,7,8,9,10,11,12,13,14,15,16,17,18,19,20}&amp;$C97)*{1,2,3,4,5,6,7,8,9,10,11,12,13,14,15,16,17,18,19,20})</f>
        <v>0</v>
      </c>
      <c r="V97" s="145">
        <f t="shared" si="4"/>
        <v>0</v>
      </c>
      <c r="W97" s="149"/>
    </row>
    <row r="98" spans="1:23" ht="15.6" hidden="1">
      <c r="A98" s="141" t="str">
        <f>IF(V98=0,"ẩn",MAX($A$4:$A97)+1)</f>
        <v>ẩn</v>
      </c>
      <c r="B98" s="142" t="s">
        <v>160</v>
      </c>
      <c r="C98" s="143" t="s">
        <v>102</v>
      </c>
      <c r="D98" s="143" t="s">
        <v>4</v>
      </c>
      <c r="E98" s="151">
        <f t="array" ref="E98">SUM(COUNTIF(HAT51N,{"",2,3,4,5,6,7,8,9,10,11,12,13,14,15,16,17,18,19,20}&amp;$C98)*{1,2,3,4,5,6,7,8,9,10,11,12,13,14,15,16,17,18,19,20})</f>
        <v>0</v>
      </c>
      <c r="F98" s="151">
        <f t="array" ref="F98">SUM(COUNTIF(HAT63N,{"",2,3,4,5,6,7,8,9,10,11,12,13,14,15,16,17,18,19,20}&amp;$C98)*{1,2,3,4,5,6,7,8,9,10,11,12,13,14,15,16,17,18,19,20})</f>
        <v>0</v>
      </c>
      <c r="G98" s="151">
        <f t="array" ref="G98">SUM(COUNTIF(HAT218N,{"",2,3,4,5,6,7,8,9,10,11,12,13,14,15,16,17,18,19,20}&amp;$C98)*{1,2,3,4,5,6,7,8,9,10,11,12,13,14,15,16,17,18,19,20})</f>
        <v>0</v>
      </c>
      <c r="H98" s="151">
        <f t="array" ref="H98">SUM(COUNTIF(HAT22N,{"",2,3,4,5,6,7,8,9,10,11,12,13,14,15,16,17,18,19,20}&amp;$C98)*{1,2,3,4,5,6,7,8,9,10,11,12,13,14,15,16,17,18,19,20})</f>
        <v>0</v>
      </c>
      <c r="I98" s="151">
        <f t="array" ref="I98">SUM(COUNTIF(HAT23N,{"",2,3,4,5,6,7,8,9,10,11,12,13,14,15,16,17,18,19,20}&amp;$C98)*{1,2,3,4,5,6,7,8,9,10,11,12,13,14,15,16,17,18,19,20})</f>
        <v>0</v>
      </c>
      <c r="J98" s="151">
        <f>SUM(COUNTIF(HAT242N,{"",2,3,4,5,6,7,8,9,10,11,12,13,14,15,16,17,18,19,20}&amp;$C98)*{1,2,3,4,5,6,7,8,9,10,11,12,13,14,15,16,17,18,19,20})</f>
        <v>0</v>
      </c>
      <c r="K98" s="151">
        <f>SUM(COUNTIF(HAT32N,{"",2,3,4,5,6,7,8,9,10,11,12,13,14,15,16,17,18,19,20}&amp;$C98)*{1,2,3,4,5,6,7,8,9,10,11,12,13,14,15,16,17,18,19,20})</f>
        <v>0</v>
      </c>
      <c r="L98" s="151">
        <f>SUM(COUNTIF(HAT160N,{"",2,3,4,5,6,7,8,9,10,11,12,13,14,15,16,17,18,19,20}&amp;$C98)*{1,2,3,4,5,6,7,8,9,10,11,12,13,14,15,16,17,18,19,20})</f>
        <v>0</v>
      </c>
      <c r="M98" s="151">
        <f>SUM(COUNTIF(HAT164N,{"",2,3,4,5,6,7,8,9,10,11,12,13,14,15,16,17,18,19,20}&amp;$C98)*{1,2,3,4,5,6,7,8,9,10,11,12,13,14,15,16,17,18,19,20})</f>
        <v>0</v>
      </c>
      <c r="N98" s="151">
        <f>SUM(COUNTIF(HAT95N,{"",2,3,4,5,6,7,8,9,10,11,12,13,14,15,16,17,18,19,20}&amp;$C98)*{1,2,3,4,5,6,7,8,9,10,11,12,13,14,15,16,17,18,19,20})</f>
        <v>0</v>
      </c>
      <c r="O98" s="151">
        <f>SUM(COUNTIF(HAT8N,{"",2,3,4,5,6,7,8,9,10,11,12,13,14,15,16,17,18,19,20}&amp;$C98)*{1,2,3,4,5,6,7,8,9,10,11,12,13,14,15,16,17,18,19,20})</f>
        <v>0</v>
      </c>
      <c r="P98" s="151">
        <f>SUM(COUNTIF(HAT52N,{"",2,3,4,5,6,7,8,9,10,11,12,13,14,15,16,17,18,19,20}&amp;$C98)*{1,2,3,4,5,6,7,8,9,10,11,12,13,14,15,16,17,18,19,20})</f>
        <v>0</v>
      </c>
      <c r="Q98" s="151">
        <f>SUM(COUNTIF(HAT10N,{"",2,3,4,5,6,7,8,9,10,11,12,13,14,15,16,17,18,19,20}&amp;$C98)*{1,2,3,4,5,6,7,8,9,10,11,12,13,14,15,16,17,18,19,20})</f>
        <v>0</v>
      </c>
      <c r="R98" s="151">
        <f>SUM(COUNTIF(HAT118N,{"",2,3,4,5,6,7,8,9,10,11,12,13,14,15,16,17,18,19,20}&amp;$C98)*{1,2,3,4,5,6,7,8,9,10,11,12,13,14,15,16,17,18,19,20})</f>
        <v>0</v>
      </c>
      <c r="S98" s="151">
        <f>SUM(COUNTIF(HAT301N,{"",2,3,4,5,6,7,8,9,10,11,12,13,14,15,16,17,18,19,20}&amp;$C98)*{1,2,3,4,5,6,7,8,9,10,11,12,13,14,15,16,17,18,19,20})</f>
        <v>0</v>
      </c>
      <c r="T98" s="151">
        <f>SUM(COUNTIF(HAT46N,{"",2,3,4,5,6,7,8,9,10,11,12,13,14,15,16,17,18,19,20}&amp;$C98)*{1,2,3,4,5,6,7,8,9,10,11,12,13,14,15,16,17,18,19,20})</f>
        <v>0</v>
      </c>
      <c r="U98" s="151">
        <f>SUM(COUNTIF(HAT378N,{"",2,3,4,5,6,7,8,9,10,11,12,13,14,15,16,17,18,19,20}&amp;$C98)*{1,2,3,4,5,6,7,8,9,10,11,12,13,14,15,16,17,18,19,20})</f>
        <v>0</v>
      </c>
      <c r="V98" s="145">
        <f t="shared" si="4"/>
        <v>0</v>
      </c>
      <c r="W98" s="149"/>
    </row>
    <row r="99" spans="1:23" ht="15.6" hidden="1">
      <c r="A99" s="141" t="str">
        <f>IF(V99=0,"ẩn",MAX($A$4:$A98)+1)</f>
        <v>ẩn</v>
      </c>
      <c r="B99" s="142" t="s">
        <v>204</v>
      </c>
      <c r="C99" s="143" t="s">
        <v>205</v>
      </c>
      <c r="D99" s="143" t="s">
        <v>4</v>
      </c>
      <c r="E99" s="151">
        <f t="array" ref="E99">SUM(COUNTIF(HAT51N,{"",2,3,4,5,6,7,8,9,10,11,12,13,14,15,16,17,18,19,20}&amp;$C99)*{1,2,3,4,5,6,7,8,9,10,11,12,13,14,15,16,17,18,19,20})</f>
        <v>0</v>
      </c>
      <c r="F99" s="151">
        <f t="array" ref="F99">SUM(COUNTIF(HAT63N,{"",2,3,4,5,6,7,8,9,10,11,12,13,14,15,16,17,18,19,20}&amp;$C99)*{1,2,3,4,5,6,7,8,9,10,11,12,13,14,15,16,17,18,19,20})</f>
        <v>0</v>
      </c>
      <c r="G99" s="151">
        <f t="array" ref="G99">SUM(COUNTIF(HAT218N,{"",2,3,4,5,6,7,8,9,10,11,12,13,14,15,16,17,18,19,20}&amp;$C99)*{1,2,3,4,5,6,7,8,9,10,11,12,13,14,15,16,17,18,19,20})</f>
        <v>0</v>
      </c>
      <c r="H99" s="151">
        <f t="array" ref="H99">SUM(COUNTIF(HAT22N,{"",2,3,4,5,6,7,8,9,10,11,12,13,14,15,16,17,18,19,20}&amp;$C99)*{1,2,3,4,5,6,7,8,9,10,11,12,13,14,15,16,17,18,19,20})</f>
        <v>0</v>
      </c>
      <c r="I99" s="151">
        <f t="array" ref="I99">SUM(COUNTIF(HAT23N,{"",2,3,4,5,6,7,8,9,10,11,12,13,14,15,16,17,18,19,20}&amp;$C99)*{1,2,3,4,5,6,7,8,9,10,11,12,13,14,15,16,17,18,19,20})</f>
        <v>0</v>
      </c>
      <c r="J99" s="151">
        <f>SUM(COUNTIF(HAT242N,{"",2,3,4,5,6,7,8,9,10,11,12,13,14,15,16,17,18,19,20}&amp;$C99)*{1,2,3,4,5,6,7,8,9,10,11,12,13,14,15,16,17,18,19,20})</f>
        <v>0</v>
      </c>
      <c r="K99" s="151">
        <f>SUM(COUNTIF(HAT32N,{"",2,3,4,5,6,7,8,9,10,11,12,13,14,15,16,17,18,19,20}&amp;$C99)*{1,2,3,4,5,6,7,8,9,10,11,12,13,14,15,16,17,18,19,20})</f>
        <v>0</v>
      </c>
      <c r="L99" s="151">
        <f>SUM(COUNTIF(HAT160N,{"",2,3,4,5,6,7,8,9,10,11,12,13,14,15,16,17,18,19,20}&amp;$C99)*{1,2,3,4,5,6,7,8,9,10,11,12,13,14,15,16,17,18,19,20})</f>
        <v>0</v>
      </c>
      <c r="M99" s="151">
        <f>SUM(COUNTIF(HAT164N,{"",2,3,4,5,6,7,8,9,10,11,12,13,14,15,16,17,18,19,20}&amp;$C99)*{1,2,3,4,5,6,7,8,9,10,11,12,13,14,15,16,17,18,19,20})</f>
        <v>0</v>
      </c>
      <c r="N99" s="151">
        <f>SUM(COUNTIF(HAT95N,{"",2,3,4,5,6,7,8,9,10,11,12,13,14,15,16,17,18,19,20}&amp;$C99)*{1,2,3,4,5,6,7,8,9,10,11,12,13,14,15,16,17,18,19,20})</f>
        <v>0</v>
      </c>
      <c r="O99" s="151">
        <f>SUM(COUNTIF(HAT8N,{"",2,3,4,5,6,7,8,9,10,11,12,13,14,15,16,17,18,19,20}&amp;$C99)*{1,2,3,4,5,6,7,8,9,10,11,12,13,14,15,16,17,18,19,20})</f>
        <v>0</v>
      </c>
      <c r="P99" s="151">
        <f>SUM(COUNTIF(HAT52N,{"",2,3,4,5,6,7,8,9,10,11,12,13,14,15,16,17,18,19,20}&amp;$C99)*{1,2,3,4,5,6,7,8,9,10,11,12,13,14,15,16,17,18,19,20})</f>
        <v>0</v>
      </c>
      <c r="Q99" s="151">
        <f>SUM(COUNTIF(HAT10N,{"",2,3,4,5,6,7,8,9,10,11,12,13,14,15,16,17,18,19,20}&amp;$C99)*{1,2,3,4,5,6,7,8,9,10,11,12,13,14,15,16,17,18,19,20})</f>
        <v>0</v>
      </c>
      <c r="R99" s="151">
        <f>SUM(COUNTIF(HAT118N,{"",2,3,4,5,6,7,8,9,10,11,12,13,14,15,16,17,18,19,20}&amp;$C99)*{1,2,3,4,5,6,7,8,9,10,11,12,13,14,15,16,17,18,19,20})</f>
        <v>0</v>
      </c>
      <c r="S99" s="151">
        <f>SUM(COUNTIF(HAT301N,{"",2,3,4,5,6,7,8,9,10,11,12,13,14,15,16,17,18,19,20}&amp;$C99)*{1,2,3,4,5,6,7,8,9,10,11,12,13,14,15,16,17,18,19,20})</f>
        <v>0</v>
      </c>
      <c r="T99" s="151">
        <f>SUM(COUNTIF(HAT46N,{"",2,3,4,5,6,7,8,9,10,11,12,13,14,15,16,17,18,19,20}&amp;$C99)*{1,2,3,4,5,6,7,8,9,10,11,12,13,14,15,16,17,18,19,20})</f>
        <v>0</v>
      </c>
      <c r="U99" s="151">
        <f>SUM(COUNTIF(HAT378N,{"",2,3,4,5,6,7,8,9,10,11,12,13,14,15,16,17,18,19,20}&amp;$C99)*{1,2,3,4,5,6,7,8,9,10,11,12,13,14,15,16,17,18,19,20})</f>
        <v>0</v>
      </c>
      <c r="V99" s="145">
        <f t="shared" si="4"/>
        <v>0</v>
      </c>
      <c r="W99" s="149"/>
    </row>
    <row r="100" spans="1:23" ht="15.6">
      <c r="A100" s="141">
        <f>IF(V100=0,"ẩn",MAX($A$4:$A99)+1)</f>
        <v>44</v>
      </c>
      <c r="B100" s="142" t="s">
        <v>204</v>
      </c>
      <c r="C100" s="143" t="s">
        <v>2259</v>
      </c>
      <c r="D100" s="143" t="s">
        <v>4</v>
      </c>
      <c r="E100" s="151">
        <f t="array" ref="E100">SUM(COUNTIF(HAT51N,{"",2,3,4,5,6,7,8,9,10,11,12,13,14,15,16,17,18,19,20}&amp;$C100)*{1,2,3,4,5,6,7,8,9,10,11,12,13,14,15,16,17,18,19,20})</f>
        <v>0</v>
      </c>
      <c r="F100" s="151">
        <f t="array" ref="F100">SUM(COUNTIF(HAT63N,{"",2,3,4,5,6,7,8,9,10,11,12,13,14,15,16,17,18,19,20}&amp;$C100)*{1,2,3,4,5,6,7,8,9,10,11,12,13,14,15,16,17,18,19,20})</f>
        <v>0</v>
      </c>
      <c r="G100" s="151">
        <f t="array" ref="G100">SUM(COUNTIF(HAT218N,{"",2,3,4,5,6,7,8,9,10,11,12,13,14,15,16,17,18,19,20}&amp;$C100)*{1,2,3,4,5,6,7,8,9,10,11,12,13,14,15,16,17,18,19,20})</f>
        <v>0</v>
      </c>
      <c r="H100" s="151">
        <f t="array" ref="H100">SUM(COUNTIF(HAT22N,{"",2,3,4,5,6,7,8,9,10,11,12,13,14,15,16,17,18,19,20}&amp;$C100)*{1,2,3,4,5,6,7,8,9,10,11,12,13,14,15,16,17,18,19,20})</f>
        <v>0</v>
      </c>
      <c r="I100" s="151">
        <f t="array" ref="I100">SUM(COUNTIF(HAT23N,{"",2,3,4,5,6,7,8,9,10,11,12,13,14,15,16,17,18,19,20}&amp;$C100)*{1,2,3,4,5,6,7,8,9,10,11,12,13,14,15,16,17,18,19,20})</f>
        <v>0</v>
      </c>
      <c r="J100" s="151">
        <f>SUM(COUNTIF(HAT242N,{"",2,3,4,5,6,7,8,9,10,11,12,13,14,15,16,17,18,19,20}&amp;$C100)*{1,2,3,4,5,6,7,8,9,10,11,12,13,14,15,16,17,18,19,20})</f>
        <v>0</v>
      </c>
      <c r="K100" s="151">
        <f>SUM(COUNTIF(HAT32N,{"",2,3,4,5,6,7,8,9,10,11,12,13,14,15,16,17,18,19,20}&amp;$C100)*{1,2,3,4,5,6,7,8,9,10,11,12,13,14,15,16,17,18,19,20})</f>
        <v>0</v>
      </c>
      <c r="L100" s="151">
        <f>SUM(COUNTIF(HAT160N,{"",2,3,4,5,6,7,8,9,10,11,12,13,14,15,16,17,18,19,20}&amp;$C100)*{1,2,3,4,5,6,7,8,9,10,11,12,13,14,15,16,17,18,19,20})</f>
        <v>0</v>
      </c>
      <c r="M100" s="151">
        <f>SUM(COUNTIF(HAT164N,{"",2,3,4,5,6,7,8,9,10,11,12,13,14,15,16,17,18,19,20}&amp;$C100)*{1,2,3,4,5,6,7,8,9,10,11,12,13,14,15,16,17,18,19,20})</f>
        <v>0</v>
      </c>
      <c r="N100" s="151">
        <f>SUM(COUNTIF(HAT95N,{"",2,3,4,5,6,7,8,9,10,11,12,13,14,15,16,17,18,19,20}&amp;$C100)*{1,2,3,4,5,6,7,8,9,10,11,12,13,14,15,16,17,18,19,20})</f>
        <v>0</v>
      </c>
      <c r="O100" s="151">
        <f>SUM(COUNTIF(HAT8N,{"",2,3,4,5,6,7,8,9,10,11,12,13,14,15,16,17,18,19,20}&amp;$C100)*{1,2,3,4,5,6,7,8,9,10,11,12,13,14,15,16,17,18,19,20})</f>
        <v>0</v>
      </c>
      <c r="P100" s="151">
        <f>SUM(COUNTIF(HAT52N,{"",2,3,4,5,6,7,8,9,10,11,12,13,14,15,16,17,18,19,20}&amp;$C100)*{1,2,3,4,5,6,7,8,9,10,11,12,13,14,15,16,17,18,19,20})</f>
        <v>0</v>
      </c>
      <c r="Q100" s="151">
        <f>221*2</f>
        <v>442</v>
      </c>
      <c r="R100" s="151">
        <f>SUM(COUNTIF(HAT118N,{"",2,3,4,5,6,7,8,9,10,11,12,13,14,15,16,17,18,19,20}&amp;$C100)*{1,2,3,4,5,6,7,8,9,10,11,12,13,14,15,16,17,18,19,20})</f>
        <v>0</v>
      </c>
      <c r="S100" s="151">
        <f>SUM(COUNTIF(HAT301N,{"",2,3,4,5,6,7,8,9,10,11,12,13,14,15,16,17,18,19,20}&amp;$C100)*{1,2,3,4,5,6,7,8,9,10,11,12,13,14,15,16,17,18,19,20})</f>
        <v>0</v>
      </c>
      <c r="T100" s="151">
        <f>SUM(COUNTIF(HAT46N,{"",2,3,4,5,6,7,8,9,10,11,12,13,14,15,16,17,18,19,20}&amp;$C100)*{1,2,3,4,5,6,7,8,9,10,11,12,13,14,15,16,17,18,19,20})</f>
        <v>0</v>
      </c>
      <c r="U100" s="151">
        <f>SUM(COUNTIF(HAT378N,{"",2,3,4,5,6,7,8,9,10,11,12,13,14,15,16,17,18,19,20}&amp;$C100)*{1,2,3,4,5,6,7,8,9,10,11,12,13,14,15,16,17,18,19,20})</f>
        <v>0</v>
      </c>
      <c r="V100" s="145">
        <f t="shared" si="4"/>
        <v>442</v>
      </c>
      <c r="W100" s="149"/>
    </row>
    <row r="101" spans="1:23" ht="15.6" hidden="1">
      <c r="A101" s="141" t="str">
        <f>IF(V101=0,"ẩn",MAX($A$4:$A100)+1)</f>
        <v>ẩn</v>
      </c>
      <c r="B101" s="142" t="s">
        <v>153</v>
      </c>
      <c r="C101" s="143" t="s">
        <v>154</v>
      </c>
      <c r="D101" s="143" t="s">
        <v>4</v>
      </c>
      <c r="E101" s="151">
        <f t="array" ref="E101">SUM(COUNTIF(HAT51N,{"",2,3,4,5,6,7,8,9,10,11,12,13,14,15,16,17,18,19,20}&amp;$C101)*{1,2,3,4,5,6,7,8,9,10,11,12,13,14,15,16,17,18,19,20})</f>
        <v>0</v>
      </c>
      <c r="F101" s="151">
        <f t="array" ref="F101">SUM(COUNTIF(HAT63N,{"",2,3,4,5,6,7,8,9,10,11,12,13,14,15,16,17,18,19,20}&amp;$C101)*{1,2,3,4,5,6,7,8,9,10,11,12,13,14,15,16,17,18,19,20})</f>
        <v>0</v>
      </c>
      <c r="G101" s="151">
        <f t="array" ref="G101">SUM(COUNTIF(HAT218N,{"",2,3,4,5,6,7,8,9,10,11,12,13,14,15,16,17,18,19,20}&amp;$C101)*{1,2,3,4,5,6,7,8,9,10,11,12,13,14,15,16,17,18,19,20})</f>
        <v>0</v>
      </c>
      <c r="H101" s="151">
        <f t="array" ref="H101">SUM(COUNTIF(HAT22N,{"",2,3,4,5,6,7,8,9,10,11,12,13,14,15,16,17,18,19,20}&amp;$C101)*{1,2,3,4,5,6,7,8,9,10,11,12,13,14,15,16,17,18,19,20})</f>
        <v>0</v>
      </c>
      <c r="I101" s="151">
        <f t="array" ref="I101">SUM(COUNTIF(HAT23N,{"",2,3,4,5,6,7,8,9,10,11,12,13,14,15,16,17,18,19,20}&amp;$C101)*{1,2,3,4,5,6,7,8,9,10,11,12,13,14,15,16,17,18,19,20})</f>
        <v>0</v>
      </c>
      <c r="J101" s="151">
        <f>SUM(COUNTIF(HAT242N,{"",2,3,4,5,6,7,8,9,10,11,12,13,14,15,16,17,18,19,20}&amp;$C101)*{1,2,3,4,5,6,7,8,9,10,11,12,13,14,15,16,17,18,19,20})</f>
        <v>0</v>
      </c>
      <c r="K101" s="151">
        <f>SUM(COUNTIF(HAT32N,{"",2,3,4,5,6,7,8,9,10,11,12,13,14,15,16,17,18,19,20}&amp;$C101)*{1,2,3,4,5,6,7,8,9,10,11,12,13,14,15,16,17,18,19,20})</f>
        <v>0</v>
      </c>
      <c r="L101" s="151">
        <f>SUM(COUNTIF(HAT160N,{"",2,3,4,5,6,7,8,9,10,11,12,13,14,15,16,17,18,19,20}&amp;$C101)*{1,2,3,4,5,6,7,8,9,10,11,12,13,14,15,16,17,18,19,20})</f>
        <v>0</v>
      </c>
      <c r="M101" s="151">
        <f>SUM(COUNTIF(HAT164N,{"",2,3,4,5,6,7,8,9,10,11,12,13,14,15,16,17,18,19,20}&amp;$C101)*{1,2,3,4,5,6,7,8,9,10,11,12,13,14,15,16,17,18,19,20})</f>
        <v>0</v>
      </c>
      <c r="N101" s="151">
        <f>SUM(COUNTIF(HAT95N,{"",2,3,4,5,6,7,8,9,10,11,12,13,14,15,16,17,18,19,20}&amp;$C101)*{1,2,3,4,5,6,7,8,9,10,11,12,13,14,15,16,17,18,19,20})</f>
        <v>0</v>
      </c>
      <c r="O101" s="151">
        <f>SUM(COUNTIF(HAT8N,{"",2,3,4,5,6,7,8,9,10,11,12,13,14,15,16,17,18,19,20}&amp;$C101)*{1,2,3,4,5,6,7,8,9,10,11,12,13,14,15,16,17,18,19,20})</f>
        <v>0</v>
      </c>
      <c r="P101" s="151">
        <f>SUM(COUNTIF(HAT52N,{"",2,3,4,5,6,7,8,9,10,11,12,13,14,15,16,17,18,19,20}&amp;$C101)*{1,2,3,4,5,6,7,8,9,10,11,12,13,14,15,16,17,18,19,20})</f>
        <v>0</v>
      </c>
      <c r="Q101" s="151">
        <f>SUM(COUNTIF(HAT10N,{"",2,3,4,5,6,7,8,9,10,11,12,13,14,15,16,17,18,19,20}&amp;$C101)*{1,2,3,4,5,6,7,8,9,10,11,12,13,14,15,16,17,18,19,20})</f>
        <v>0</v>
      </c>
      <c r="R101" s="151">
        <f>SUM(COUNTIF(HAT118N,{"",2,3,4,5,6,7,8,9,10,11,12,13,14,15,16,17,18,19,20}&amp;$C101)*{1,2,3,4,5,6,7,8,9,10,11,12,13,14,15,16,17,18,19,20})</f>
        <v>0</v>
      </c>
      <c r="S101" s="151">
        <f>SUM(COUNTIF(HAT301N,{"",2,3,4,5,6,7,8,9,10,11,12,13,14,15,16,17,18,19,20}&amp;$C101)*{1,2,3,4,5,6,7,8,9,10,11,12,13,14,15,16,17,18,19,20})</f>
        <v>0</v>
      </c>
      <c r="T101" s="151">
        <f>SUM(COUNTIF(HAT46N,{"",2,3,4,5,6,7,8,9,10,11,12,13,14,15,16,17,18,19,20}&amp;$C101)*{1,2,3,4,5,6,7,8,9,10,11,12,13,14,15,16,17,18,19,20})</f>
        <v>0</v>
      </c>
      <c r="U101" s="151">
        <f>SUM(COUNTIF(HAT378N,{"",2,3,4,5,6,7,8,9,10,11,12,13,14,15,16,17,18,19,20}&amp;$C101)*{1,2,3,4,5,6,7,8,9,10,11,12,13,14,15,16,17,18,19,20})</f>
        <v>0</v>
      </c>
      <c r="V101" s="145">
        <f t="shared" si="4"/>
        <v>0</v>
      </c>
      <c r="W101" s="149"/>
    </row>
    <row r="102" spans="1:23" ht="15.6">
      <c r="A102" s="141">
        <f>IF(V102=0,"ẩn",MAX($A$4:$A101)+1)</f>
        <v>45</v>
      </c>
      <c r="B102" s="142" t="s">
        <v>2256</v>
      </c>
      <c r="C102" s="143" t="s">
        <v>2257</v>
      </c>
      <c r="D102" s="143" t="s">
        <v>9</v>
      </c>
      <c r="E102" s="151">
        <f t="array" ref="E102">SUM(COUNTIF(HAT51N,{"",2,3,4,5,6,7,8,9,10,11,12,13,14,15,16,17,18,19,20}&amp;$C102)*{1,2,3,4,5,6,7,8,9,10,11,12,13,14,15,16,17,18,19,20})</f>
        <v>0</v>
      </c>
      <c r="F102" s="151">
        <f t="array" ref="F102">SUM(COUNTIF(HAT63N,{"",2,3,4,5,6,7,8,9,10,11,12,13,14,15,16,17,18,19,20}&amp;$C102)*{1,2,3,4,5,6,7,8,9,10,11,12,13,14,15,16,17,18,19,20})</f>
        <v>0</v>
      </c>
      <c r="G102" s="151">
        <f t="array" ref="G102">SUM(COUNTIF(HAT218N,{"",2,3,4,5,6,7,8,9,10,11,12,13,14,15,16,17,18,19,20}&amp;$C102)*{1,2,3,4,5,6,7,8,9,10,11,12,13,14,15,16,17,18,19,20})</f>
        <v>0</v>
      </c>
      <c r="H102" s="151">
        <f t="array" ref="H102">SUM(COUNTIF(HAT22N,{"",2,3,4,5,6,7,8,9,10,11,12,13,14,15,16,17,18,19,20}&amp;$C102)*{1,2,3,4,5,6,7,8,9,10,11,12,13,14,15,16,17,18,19,20})</f>
        <v>0</v>
      </c>
      <c r="I102" s="151">
        <f t="array" ref="I102">SUM(COUNTIF(HAT23N,{"",2,3,4,5,6,7,8,9,10,11,12,13,14,15,16,17,18,19,20}&amp;$C102)*{1,2,3,4,5,6,7,8,9,10,11,12,13,14,15,16,17,18,19,20})</f>
        <v>0</v>
      </c>
      <c r="J102" s="151">
        <f>SUM(COUNTIF(HAT242N,{"",2,3,4,5,6,7,8,9,10,11,12,13,14,15,16,17,18,19,20}&amp;$C102)*{1,2,3,4,5,6,7,8,9,10,11,12,13,14,15,16,17,18,19,20})</f>
        <v>0</v>
      </c>
      <c r="K102" s="151">
        <f>SUM(COUNTIF(HAT32N,{"",2,3,4,5,6,7,8,9,10,11,12,13,14,15,16,17,18,19,20}&amp;$C102)*{1,2,3,4,5,6,7,8,9,10,11,12,13,14,15,16,17,18,19,20})</f>
        <v>0</v>
      </c>
      <c r="L102" s="151">
        <f>SUM(COUNTIF(HAT160N,{"",2,3,4,5,6,7,8,9,10,11,12,13,14,15,16,17,18,19,20}&amp;$C102)*{1,2,3,4,5,6,7,8,9,10,11,12,13,14,15,16,17,18,19,20})</f>
        <v>0</v>
      </c>
      <c r="M102" s="151">
        <f>SUM(COUNTIF(HAT164N,{"",2,3,4,5,6,7,8,9,10,11,12,13,14,15,16,17,18,19,20}&amp;$C102)*{1,2,3,4,5,6,7,8,9,10,11,12,13,14,15,16,17,18,19,20})</f>
        <v>0</v>
      </c>
      <c r="N102" s="151">
        <f>SUM(COUNTIF(HAT95N,{"",2,3,4,5,6,7,8,9,10,11,12,13,14,15,16,17,18,19,20}&amp;$C102)*{1,2,3,4,5,6,7,8,9,10,11,12,13,14,15,16,17,18,19,20})</f>
        <v>0</v>
      </c>
      <c r="O102" s="151">
        <f>SUM(COUNTIF(HAT8N,{"",2,3,4,5,6,7,8,9,10,11,12,13,14,15,16,17,18,19,20}&amp;$C102)*{1,2,3,4,5,6,7,8,9,10,11,12,13,14,15,16,17,18,19,20})</f>
        <v>0</v>
      </c>
      <c r="P102" s="151">
        <f>SUM(COUNTIF(HAT52N,{"",2,3,4,5,6,7,8,9,10,11,12,13,14,15,16,17,18,19,20}&amp;$C102)*{1,2,3,4,5,6,7,8,9,10,11,12,13,14,15,16,17,18,19,20})</f>
        <v>0</v>
      </c>
      <c r="Q102" s="151">
        <f>SUM(COUNTIF(HAT10N,{"",2,3,4,5,6,7,8,9,10,11,12,13,14,15,16,17,18,19,20}&amp;$C102)*{1,2,3,4,5,6,7,8,9,10,11,12,13,14,15,16,17,18,19,20})</f>
        <v>56</v>
      </c>
      <c r="R102" s="151">
        <f>SUM(COUNTIF(HAT118N,{"",2,3,4,5,6,7,8,9,10,11,12,13,14,15,16,17,18,19,20}&amp;$C102)*{1,2,3,4,5,6,7,8,9,10,11,12,13,14,15,16,17,18,19,20})</f>
        <v>0</v>
      </c>
      <c r="S102" s="151">
        <f>SUM(COUNTIF(HAT301N,{"",2,3,4,5,6,7,8,9,10,11,12,13,14,15,16,17,18,19,20}&amp;$C102)*{1,2,3,4,5,6,7,8,9,10,11,12,13,14,15,16,17,18,19,20})</f>
        <v>0</v>
      </c>
      <c r="T102" s="151">
        <f>SUM(COUNTIF(HAT46N,{"",2,3,4,5,6,7,8,9,10,11,12,13,14,15,16,17,18,19,20}&amp;$C102)*{1,2,3,4,5,6,7,8,9,10,11,12,13,14,15,16,17,18,19,20})</f>
        <v>0</v>
      </c>
      <c r="U102" s="151">
        <f>SUM(COUNTIF(HAT378N,{"",2,3,4,5,6,7,8,9,10,11,12,13,14,15,16,17,18,19,20}&amp;$C102)*{1,2,3,4,5,6,7,8,9,10,11,12,13,14,15,16,17,18,19,20})</f>
        <v>0</v>
      </c>
      <c r="V102" s="145">
        <f t="shared" si="4"/>
        <v>56</v>
      </c>
      <c r="W102" s="149"/>
    </row>
    <row r="103" spans="1:23" ht="15.6" hidden="1">
      <c r="A103" s="141" t="str">
        <f>IF(V103=0,"ẩn",MAX($A$4:$A102)+1)</f>
        <v>ẩn</v>
      </c>
      <c r="B103" s="142" t="s">
        <v>197</v>
      </c>
      <c r="C103" s="143" t="s">
        <v>196</v>
      </c>
      <c r="D103" s="143" t="s">
        <v>12</v>
      </c>
      <c r="E103" s="151">
        <f t="array" ref="E103">SUM(COUNTIF(HAT51N,{"",2,3,4,5,6,7,8,9,10,11,12,13,14,15,16,17,18,19,20}&amp;$C103)*{1,2,3,4,5,6,7,8,9,10,11,12,13,14,15,16,17,18,19,20})</f>
        <v>0</v>
      </c>
      <c r="F103" s="151">
        <f t="array" ref="F103">SUM(COUNTIF(HAT63N,{"",2,3,4,5,6,7,8,9,10,11,12,13,14,15,16,17,18,19,20}&amp;$C103)*{1,2,3,4,5,6,7,8,9,10,11,12,13,14,15,16,17,18,19,20})</f>
        <v>0</v>
      </c>
      <c r="G103" s="151">
        <f t="array" ref="G103">SUM(COUNTIF(HAT218N,{"",2,3,4,5,6,7,8,9,10,11,12,13,14,15,16,17,18,19,20}&amp;$C103)*{1,2,3,4,5,6,7,8,9,10,11,12,13,14,15,16,17,18,19,20})</f>
        <v>0</v>
      </c>
      <c r="H103" s="151">
        <f t="array" ref="H103">SUM(COUNTIF(HAT22N,{"",2,3,4,5,6,7,8,9,10,11,12,13,14,15,16,17,18,19,20}&amp;$C103)*{1,2,3,4,5,6,7,8,9,10,11,12,13,14,15,16,17,18,19,20})</f>
        <v>0</v>
      </c>
      <c r="I103" s="151">
        <f t="array" ref="I103">SUM(COUNTIF(HAT23N,{"",2,3,4,5,6,7,8,9,10,11,12,13,14,15,16,17,18,19,20}&amp;$C103)*{1,2,3,4,5,6,7,8,9,10,11,12,13,14,15,16,17,18,19,20})</f>
        <v>0</v>
      </c>
      <c r="J103" s="151">
        <f>SUM(COUNTIF(HAT242N,{"",2,3,4,5,6,7,8,9,10,11,12,13,14,15,16,17,18,19,20}&amp;$C103)*{1,2,3,4,5,6,7,8,9,10,11,12,13,14,15,16,17,18,19,20})</f>
        <v>0</v>
      </c>
      <c r="K103" s="151">
        <f>SUM(COUNTIF(HAT32N,{"",2,3,4,5,6,7,8,9,10,11,12,13,14,15,16,17,18,19,20}&amp;$C103)*{1,2,3,4,5,6,7,8,9,10,11,12,13,14,15,16,17,18,19,20})</f>
        <v>0</v>
      </c>
      <c r="L103" s="151">
        <f>SUM(COUNTIF(HAT160N,{"",2,3,4,5,6,7,8,9,10,11,12,13,14,15,16,17,18,19,20}&amp;$C103)*{1,2,3,4,5,6,7,8,9,10,11,12,13,14,15,16,17,18,19,20})</f>
        <v>0</v>
      </c>
      <c r="M103" s="151">
        <f>SUM(COUNTIF(HAT164N,{"",2,3,4,5,6,7,8,9,10,11,12,13,14,15,16,17,18,19,20}&amp;$C103)*{1,2,3,4,5,6,7,8,9,10,11,12,13,14,15,16,17,18,19,20})</f>
        <v>0</v>
      </c>
      <c r="N103" s="151">
        <f>SUM(COUNTIF(HAT95N,{"",2,3,4,5,6,7,8,9,10,11,12,13,14,15,16,17,18,19,20}&amp;$C103)*{1,2,3,4,5,6,7,8,9,10,11,12,13,14,15,16,17,18,19,20})</f>
        <v>0</v>
      </c>
      <c r="O103" s="151">
        <f>SUM(COUNTIF(HAT8N,{"",2,3,4,5,6,7,8,9,10,11,12,13,14,15,16,17,18,19,20}&amp;$C103)*{1,2,3,4,5,6,7,8,9,10,11,12,13,14,15,16,17,18,19,20})</f>
        <v>0</v>
      </c>
      <c r="P103" s="151">
        <f>SUM(COUNTIF(HAT52N,{"",2,3,4,5,6,7,8,9,10,11,12,13,14,15,16,17,18,19,20}&amp;$C103)*{1,2,3,4,5,6,7,8,9,10,11,12,13,14,15,16,17,18,19,20})</f>
        <v>0</v>
      </c>
      <c r="Q103" s="151">
        <f>SUM(COUNTIF(HAT10N,{"",2,3,4,5,6,7,8,9,10,11,12,13,14,15,16,17,18,19,20}&amp;$C103)*{1,2,3,4,5,6,7,8,9,10,11,12,13,14,15,16,17,18,19,20})</f>
        <v>0</v>
      </c>
      <c r="R103" s="151">
        <f>SUM(COUNTIF(HAT118N,{"",2,3,4,5,6,7,8,9,10,11,12,13,14,15,16,17,18,19,20}&amp;$C103)*{1,2,3,4,5,6,7,8,9,10,11,12,13,14,15,16,17,18,19,20})</f>
        <v>0</v>
      </c>
      <c r="S103" s="151">
        <f>SUM(COUNTIF(HAT301N,{"",2,3,4,5,6,7,8,9,10,11,12,13,14,15,16,17,18,19,20}&amp;$C103)*{1,2,3,4,5,6,7,8,9,10,11,12,13,14,15,16,17,18,19,20})</f>
        <v>0</v>
      </c>
      <c r="T103" s="151">
        <f>SUM(COUNTIF(HAT46N,{"",2,3,4,5,6,7,8,9,10,11,12,13,14,15,16,17,18,19,20}&amp;$C103)*{1,2,3,4,5,6,7,8,9,10,11,12,13,14,15,16,17,18,19,20})</f>
        <v>0</v>
      </c>
      <c r="U103" s="151">
        <f>SUM(COUNTIF(HAT378N,{"",2,3,4,5,6,7,8,9,10,11,12,13,14,15,16,17,18,19,20}&amp;$C103)*{1,2,3,4,5,6,7,8,9,10,11,12,13,14,15,16,17,18,19,20})</f>
        <v>0</v>
      </c>
      <c r="V103" s="145">
        <f t="shared" si="4"/>
        <v>0</v>
      </c>
      <c r="W103" s="149"/>
    </row>
    <row r="104" spans="1:23" ht="15.6" hidden="1">
      <c r="A104" s="141" t="str">
        <f>IF(V104=0,"ẩn",MAX($A$4:$A103)+1)</f>
        <v>ẩn</v>
      </c>
      <c r="B104" s="142" t="s">
        <v>172</v>
      </c>
      <c r="C104" s="143" t="s">
        <v>173</v>
      </c>
      <c r="D104" s="143" t="s">
        <v>12</v>
      </c>
      <c r="E104" s="151">
        <f t="array" ref="E104">SUM(COUNTIF(HAT51N,{"",2,3,4,5,6,7,8,9,10,11,12,13,14,15,16,17,18,19,20}&amp;$C104)*{1,2,3,4,5,6,7,8,9,10,11,12,13,14,15,16,17,18,19,20})</f>
        <v>0</v>
      </c>
      <c r="F104" s="151">
        <f t="array" ref="F104">SUM(COUNTIF(HAT63N,{"",2,3,4,5,6,7,8,9,10,11,12,13,14,15,16,17,18,19,20}&amp;$C104)*{1,2,3,4,5,6,7,8,9,10,11,12,13,14,15,16,17,18,19,20})</f>
        <v>0</v>
      </c>
      <c r="G104" s="151">
        <f t="array" ref="G104">SUM(COUNTIF(HAT218N,{"",2,3,4,5,6,7,8,9,10,11,12,13,14,15,16,17,18,19,20}&amp;$C104)*{1,2,3,4,5,6,7,8,9,10,11,12,13,14,15,16,17,18,19,20})</f>
        <v>0</v>
      </c>
      <c r="H104" s="151">
        <f t="array" ref="H104">SUM(COUNTIF(HAT22N,{"",2,3,4,5,6,7,8,9,10,11,12,13,14,15,16,17,18,19,20}&amp;$C104)*{1,2,3,4,5,6,7,8,9,10,11,12,13,14,15,16,17,18,19,20})</f>
        <v>0</v>
      </c>
      <c r="I104" s="151">
        <f t="array" ref="I104">SUM(COUNTIF(HAT23N,{"",2,3,4,5,6,7,8,9,10,11,12,13,14,15,16,17,18,19,20}&amp;$C104)*{1,2,3,4,5,6,7,8,9,10,11,12,13,14,15,16,17,18,19,20})</f>
        <v>0</v>
      </c>
      <c r="J104" s="151">
        <f>SUM(COUNTIF(HAT242N,{"",2,3,4,5,6,7,8,9,10,11,12,13,14,15,16,17,18,19,20}&amp;$C104)*{1,2,3,4,5,6,7,8,9,10,11,12,13,14,15,16,17,18,19,20})</f>
        <v>0</v>
      </c>
      <c r="K104" s="151">
        <f>SUM(COUNTIF(HAT32N,{"",2,3,4,5,6,7,8,9,10,11,12,13,14,15,16,17,18,19,20}&amp;$C104)*{1,2,3,4,5,6,7,8,9,10,11,12,13,14,15,16,17,18,19,20})</f>
        <v>0</v>
      </c>
      <c r="L104" s="151">
        <f>SUM(COUNTIF(HAT160N,{"",2,3,4,5,6,7,8,9,10,11,12,13,14,15,16,17,18,19,20}&amp;$C104)*{1,2,3,4,5,6,7,8,9,10,11,12,13,14,15,16,17,18,19,20})</f>
        <v>0</v>
      </c>
      <c r="M104" s="151">
        <f>SUM(COUNTIF(HAT164N,{"",2,3,4,5,6,7,8,9,10,11,12,13,14,15,16,17,18,19,20}&amp;$C104)*{1,2,3,4,5,6,7,8,9,10,11,12,13,14,15,16,17,18,19,20})</f>
        <v>0</v>
      </c>
      <c r="N104" s="151">
        <f>SUM(COUNTIF(HAT95N,{"",2,3,4,5,6,7,8,9,10,11,12,13,14,15,16,17,18,19,20}&amp;$C104)*{1,2,3,4,5,6,7,8,9,10,11,12,13,14,15,16,17,18,19,20})</f>
        <v>0</v>
      </c>
      <c r="O104" s="151">
        <f>SUM(COUNTIF(HAT8N,{"",2,3,4,5,6,7,8,9,10,11,12,13,14,15,16,17,18,19,20}&amp;$C104)*{1,2,3,4,5,6,7,8,9,10,11,12,13,14,15,16,17,18,19,20})</f>
        <v>0</v>
      </c>
      <c r="P104" s="151">
        <f>SUM(COUNTIF(HAT52N,{"",2,3,4,5,6,7,8,9,10,11,12,13,14,15,16,17,18,19,20}&amp;$C104)*{1,2,3,4,5,6,7,8,9,10,11,12,13,14,15,16,17,18,19,20})</f>
        <v>0</v>
      </c>
      <c r="Q104" s="151">
        <f>SUM(COUNTIF(HAT10N,{"",2,3,4,5,6,7,8,9,10,11,12,13,14,15,16,17,18,19,20}&amp;$C104)*{1,2,3,4,5,6,7,8,9,10,11,12,13,14,15,16,17,18,19,20})</f>
        <v>0</v>
      </c>
      <c r="R104" s="151">
        <f>SUM(COUNTIF(HAT118N,{"",2,3,4,5,6,7,8,9,10,11,12,13,14,15,16,17,18,19,20}&amp;$C104)*{1,2,3,4,5,6,7,8,9,10,11,12,13,14,15,16,17,18,19,20})</f>
        <v>0</v>
      </c>
      <c r="S104" s="151">
        <f>SUM(COUNTIF(HAT301N,{"",2,3,4,5,6,7,8,9,10,11,12,13,14,15,16,17,18,19,20}&amp;$C104)*{1,2,3,4,5,6,7,8,9,10,11,12,13,14,15,16,17,18,19,20})</f>
        <v>0</v>
      </c>
      <c r="T104" s="151">
        <f>SUM(COUNTIF(HAT46N,{"",2,3,4,5,6,7,8,9,10,11,12,13,14,15,16,17,18,19,20}&amp;$C104)*{1,2,3,4,5,6,7,8,9,10,11,12,13,14,15,16,17,18,19,20})</f>
        <v>0</v>
      </c>
      <c r="U104" s="151">
        <f>SUM(COUNTIF(HAT378N,{"",2,3,4,5,6,7,8,9,10,11,12,13,14,15,16,17,18,19,20}&amp;$C104)*{1,2,3,4,5,6,7,8,9,10,11,12,13,14,15,16,17,18,19,20})</f>
        <v>0</v>
      </c>
      <c r="V104" s="145">
        <f t="shared" si="4"/>
        <v>0</v>
      </c>
      <c r="W104" s="149"/>
    </row>
    <row r="105" spans="1:23" ht="15.6">
      <c r="A105" s="141">
        <f>IF(V105=0,"ẩn",MAX($A$4:$A104)+1)</f>
        <v>46</v>
      </c>
      <c r="B105" s="142" t="s">
        <v>2252</v>
      </c>
      <c r="C105" s="143" t="s">
        <v>1561</v>
      </c>
      <c r="D105" s="143" t="s">
        <v>12</v>
      </c>
      <c r="E105" s="151">
        <f t="array" ref="E105">SUM(COUNTIF(HAT51N,{"",2,3,4,5,6,7,8,9,10,11,12,13,14,15,16,17,18,19,20}&amp;$C105)*{1,2,3,4,5,6,7,8,9,10,11,12,13,14,15,16,17,18,19,20})</f>
        <v>0</v>
      </c>
      <c r="F105" s="151">
        <f t="array" ref="F105">SUM(COUNTIF(HAT63N,{"",2,3,4,5,6,7,8,9,10,11,12,13,14,15,16,17,18,19,20}&amp;$C105)*{1,2,3,4,5,6,7,8,9,10,11,12,13,14,15,16,17,18,19,20})</f>
        <v>0</v>
      </c>
      <c r="G105" s="151">
        <f t="array" ref="G105">SUM(COUNTIF(HAT218N,{"",2,3,4,5,6,7,8,9,10,11,12,13,14,15,16,17,18,19,20}&amp;$C105)*{1,2,3,4,5,6,7,8,9,10,11,12,13,14,15,16,17,18,19,20})</f>
        <v>0</v>
      </c>
      <c r="H105" s="151">
        <f t="array" ref="H105">SUM(COUNTIF(HAT22N,{"",2,3,4,5,6,7,8,9,10,11,12,13,14,15,16,17,18,19,20}&amp;$C105)*{1,2,3,4,5,6,7,8,9,10,11,12,13,14,15,16,17,18,19,20})</f>
        <v>0</v>
      </c>
      <c r="I105" s="151">
        <f t="array" ref="I105">SUM(COUNTIF(HAT23N,{"",2,3,4,5,6,7,8,9,10,11,12,13,14,15,16,17,18,19,20}&amp;$C105)*{1,2,3,4,5,6,7,8,9,10,11,12,13,14,15,16,17,18,19,20})</f>
        <v>0</v>
      </c>
      <c r="J105" s="151">
        <f>SUM(COUNTIF(HAT242N,{"",2,3,4,5,6,7,8,9,10,11,12,13,14,15,16,17,18,19,20}&amp;$C105)*{1,2,3,4,5,6,7,8,9,10,11,12,13,14,15,16,17,18,19,20})</f>
        <v>0</v>
      </c>
      <c r="K105" s="151">
        <f>SUM(COUNTIF(HAT32N,{"",2,3,4,5,6,7,8,9,10,11,12,13,14,15,16,17,18,19,20}&amp;$C105)*{1,2,3,4,5,6,7,8,9,10,11,12,13,14,15,16,17,18,19,20})</f>
        <v>0</v>
      </c>
      <c r="L105" s="151">
        <f>SUM(COUNTIF(HAT160N,{"",2,3,4,5,6,7,8,9,10,11,12,13,14,15,16,17,18,19,20}&amp;$C105)*{1,2,3,4,5,6,7,8,9,10,11,12,13,14,15,16,17,18,19,20})</f>
        <v>0</v>
      </c>
      <c r="M105" s="151">
        <f>SUM(COUNTIF(HAT164N,{"",2,3,4,5,6,7,8,9,10,11,12,13,14,15,16,17,18,19,20}&amp;$C105)*{1,2,3,4,5,6,7,8,9,10,11,12,13,14,15,16,17,18,19,20})</f>
        <v>0</v>
      </c>
      <c r="N105" s="151">
        <f>SUM(COUNTIF(HAT95N,{"",2,3,4,5,6,7,8,9,10,11,12,13,14,15,16,17,18,19,20}&amp;$C105)*{1,2,3,4,5,6,7,8,9,10,11,12,13,14,15,16,17,18,19,20})</f>
        <v>0</v>
      </c>
      <c r="O105" s="151">
        <f>SUM(COUNTIF(HAT8N,{"",2,3,4,5,6,7,8,9,10,11,12,13,14,15,16,17,18,19,20}&amp;$C105)*{1,2,3,4,5,6,7,8,9,10,11,12,13,14,15,16,17,18,19,20})</f>
        <v>0</v>
      </c>
      <c r="P105" s="151">
        <f>SUM(COUNTIF(HAT52N,{"",2,3,4,5,6,7,8,9,10,11,12,13,14,15,16,17,18,19,20}&amp;$C105)*{1,2,3,4,5,6,7,8,9,10,11,12,13,14,15,16,17,18,19,20})</f>
        <v>0</v>
      </c>
      <c r="Q105" s="151">
        <f>SUM(COUNTIF(HAT10N,{"",2,3,4,5,6,7,8,9,10,11,12,13,14,15,16,17,18,19,20}&amp;$C105)*{1,2,3,4,5,6,7,8,9,10,11,12,13,14,15,16,17,18,19,20})</f>
        <v>6</v>
      </c>
      <c r="R105" s="151">
        <f>SUM(COUNTIF(HAT118N,{"",2,3,4,5,6,7,8,9,10,11,12,13,14,15,16,17,18,19,20}&amp;$C105)*{1,2,3,4,5,6,7,8,9,10,11,12,13,14,15,16,17,18,19,20})</f>
        <v>0</v>
      </c>
      <c r="S105" s="151">
        <f>SUM(COUNTIF(HAT301N,{"",2,3,4,5,6,7,8,9,10,11,12,13,14,15,16,17,18,19,20}&amp;$C105)*{1,2,3,4,5,6,7,8,9,10,11,12,13,14,15,16,17,18,19,20})</f>
        <v>0</v>
      </c>
      <c r="T105" s="151">
        <f>SUM(COUNTIF(HAT46N,{"",2,3,4,5,6,7,8,9,10,11,12,13,14,15,16,17,18,19,20}&amp;$C105)*{1,2,3,4,5,6,7,8,9,10,11,12,13,14,15,16,17,18,19,20})</f>
        <v>0</v>
      </c>
      <c r="U105" s="151">
        <f>SUM(COUNTIF(HAT378N,{"",2,3,4,5,6,7,8,9,10,11,12,13,14,15,16,17,18,19,20}&amp;$C105)*{1,2,3,4,5,6,7,8,9,10,11,12,13,14,15,16,17,18,19,20})</f>
        <v>0</v>
      </c>
      <c r="V105" s="145">
        <f t="shared" si="4"/>
        <v>6</v>
      </c>
      <c r="W105" s="149"/>
    </row>
    <row r="106" spans="1:23" ht="15.6" hidden="1">
      <c r="A106" s="141" t="str">
        <f>IF(V106=0,"ẩn",MAX($A$4:$A105)+1)</f>
        <v>ẩn</v>
      </c>
      <c r="B106" s="142" t="s">
        <v>68</v>
      </c>
      <c r="C106" s="143" t="s">
        <v>128</v>
      </c>
      <c r="D106" s="143" t="s">
        <v>12</v>
      </c>
      <c r="E106" s="151">
        <f t="array" ref="E106">SUM(COUNTIF(HAT51N,{"",2,3,4,5,6,7,8,9,10,11,12,13,14,15,16,17,18,19,20}&amp;$C106)*{1,2,3,4,5,6,7,8,9,10,11,12,13,14,15,16,17,18,19,20})</f>
        <v>0</v>
      </c>
      <c r="F106" s="151">
        <f t="array" ref="F106">SUM(COUNTIF(HAT63N,{"",2,3,4,5,6,7,8,9,10,11,12,13,14,15,16,17,18,19,20}&amp;$C106)*{1,2,3,4,5,6,7,8,9,10,11,12,13,14,15,16,17,18,19,20})</f>
        <v>0</v>
      </c>
      <c r="G106" s="151">
        <f t="array" ref="G106">SUM(COUNTIF(HAT218N,{"",2,3,4,5,6,7,8,9,10,11,12,13,14,15,16,17,18,19,20}&amp;$C106)*{1,2,3,4,5,6,7,8,9,10,11,12,13,14,15,16,17,18,19,20})</f>
        <v>0</v>
      </c>
      <c r="H106" s="151">
        <f t="array" ref="H106">SUM(COUNTIF(HAT22N,{"",2,3,4,5,6,7,8,9,10,11,12,13,14,15,16,17,18,19,20}&amp;$C106)*{1,2,3,4,5,6,7,8,9,10,11,12,13,14,15,16,17,18,19,20})</f>
        <v>0</v>
      </c>
      <c r="I106" s="151">
        <f t="array" ref="I106">SUM(COUNTIF(HAT23N,{"",2,3,4,5,6,7,8,9,10,11,12,13,14,15,16,17,18,19,20}&amp;$C106)*{1,2,3,4,5,6,7,8,9,10,11,12,13,14,15,16,17,18,19,20})</f>
        <v>0</v>
      </c>
      <c r="J106" s="151">
        <f>SUM(COUNTIF(HAT242N,{"",2,3,4,5,6,7,8,9,10,11,12,13,14,15,16,17,18,19,20}&amp;$C106)*{1,2,3,4,5,6,7,8,9,10,11,12,13,14,15,16,17,18,19,20})</f>
        <v>0</v>
      </c>
      <c r="K106" s="151">
        <f>SUM(COUNTIF(HAT32N,{"",2,3,4,5,6,7,8,9,10,11,12,13,14,15,16,17,18,19,20}&amp;$C106)*{1,2,3,4,5,6,7,8,9,10,11,12,13,14,15,16,17,18,19,20})</f>
        <v>0</v>
      </c>
      <c r="L106" s="151">
        <f>SUM(COUNTIF(HAT160N,{"",2,3,4,5,6,7,8,9,10,11,12,13,14,15,16,17,18,19,20}&amp;$C106)*{1,2,3,4,5,6,7,8,9,10,11,12,13,14,15,16,17,18,19,20})</f>
        <v>0</v>
      </c>
      <c r="M106" s="151">
        <f>SUM(COUNTIF(HAT164N,{"",2,3,4,5,6,7,8,9,10,11,12,13,14,15,16,17,18,19,20}&amp;$C106)*{1,2,3,4,5,6,7,8,9,10,11,12,13,14,15,16,17,18,19,20})</f>
        <v>0</v>
      </c>
      <c r="N106" s="151">
        <f>SUM(COUNTIF(HAT95N,{"",2,3,4,5,6,7,8,9,10,11,12,13,14,15,16,17,18,19,20}&amp;$C106)*{1,2,3,4,5,6,7,8,9,10,11,12,13,14,15,16,17,18,19,20})</f>
        <v>0</v>
      </c>
      <c r="O106" s="151">
        <f>SUM(COUNTIF(HAT8N,{"",2,3,4,5,6,7,8,9,10,11,12,13,14,15,16,17,18,19,20}&amp;$C106)*{1,2,3,4,5,6,7,8,9,10,11,12,13,14,15,16,17,18,19,20})</f>
        <v>0</v>
      </c>
      <c r="P106" s="151">
        <f>SUM(COUNTIF(HAT52N,{"",2,3,4,5,6,7,8,9,10,11,12,13,14,15,16,17,18,19,20}&amp;$C106)*{1,2,3,4,5,6,7,8,9,10,11,12,13,14,15,16,17,18,19,20})</f>
        <v>0</v>
      </c>
      <c r="Q106" s="151">
        <f>SUM(COUNTIF(HAT10N,{"",2,3,4,5,6,7,8,9,10,11,12,13,14,15,16,17,18,19,20}&amp;$C106)*{1,2,3,4,5,6,7,8,9,10,11,12,13,14,15,16,17,18,19,20})</f>
        <v>0</v>
      </c>
      <c r="R106" s="151">
        <f>SUM(COUNTIF(HAT118N,{"",2,3,4,5,6,7,8,9,10,11,12,13,14,15,16,17,18,19,20}&amp;$C106)*{1,2,3,4,5,6,7,8,9,10,11,12,13,14,15,16,17,18,19,20})</f>
        <v>0</v>
      </c>
      <c r="S106" s="151">
        <f>SUM(COUNTIF(HAT301N,{"",2,3,4,5,6,7,8,9,10,11,12,13,14,15,16,17,18,19,20}&amp;$C106)*{1,2,3,4,5,6,7,8,9,10,11,12,13,14,15,16,17,18,19,20})</f>
        <v>0</v>
      </c>
      <c r="T106" s="151">
        <f>SUM(COUNTIF(HAT46N,{"",2,3,4,5,6,7,8,9,10,11,12,13,14,15,16,17,18,19,20}&amp;$C106)*{1,2,3,4,5,6,7,8,9,10,11,12,13,14,15,16,17,18,19,20})</f>
        <v>0</v>
      </c>
      <c r="U106" s="151">
        <f>SUM(COUNTIF(HAT378N,{"",2,3,4,5,6,7,8,9,10,11,12,13,14,15,16,17,18,19,20}&amp;$C106)*{1,2,3,4,5,6,7,8,9,10,11,12,13,14,15,16,17,18,19,20})</f>
        <v>0</v>
      </c>
      <c r="V106" s="145">
        <f t="shared" si="4"/>
        <v>0</v>
      </c>
      <c r="W106" s="149"/>
    </row>
    <row r="107" spans="1:23" ht="15.6">
      <c r="A107" s="141">
        <f>IF(V107=0,"ẩn",MAX($A$4:$A106)+1)</f>
        <v>47</v>
      </c>
      <c r="B107" s="142" t="s">
        <v>147</v>
      </c>
      <c r="C107" s="143" t="s">
        <v>2253</v>
      </c>
      <c r="D107" s="143" t="s">
        <v>9</v>
      </c>
      <c r="E107" s="151">
        <f t="array" ref="E107">SUM(COUNTIF(HAT51N,{"",2,3,4,5,6,7,8,9,10,11,12,13,14,15,16,17,18,19,20}&amp;$C107)*{1,2,3,4,5,6,7,8,9,10,11,12,13,14,15,16,17,18,19,20})</f>
        <v>0</v>
      </c>
      <c r="F107" s="151">
        <f t="array" ref="F107">SUM(COUNTIF(HAT63N,{"",2,3,4,5,6,7,8,9,10,11,12,13,14,15,16,17,18,19,20}&amp;$C107)*{1,2,3,4,5,6,7,8,9,10,11,12,13,14,15,16,17,18,19,20})</f>
        <v>0</v>
      </c>
      <c r="G107" s="151">
        <f t="array" ref="G107">SUM(COUNTIF(HAT218N,{"",2,3,4,5,6,7,8,9,10,11,12,13,14,15,16,17,18,19,20}&amp;$C107)*{1,2,3,4,5,6,7,8,9,10,11,12,13,14,15,16,17,18,19,20})</f>
        <v>0</v>
      </c>
      <c r="H107" s="151">
        <f t="array" ref="H107">SUM(COUNTIF(HAT22N,{"",2,3,4,5,6,7,8,9,10,11,12,13,14,15,16,17,18,19,20}&amp;$C107)*{1,2,3,4,5,6,7,8,9,10,11,12,13,14,15,16,17,18,19,20})</f>
        <v>0</v>
      </c>
      <c r="I107" s="151">
        <f t="array" ref="I107">SUM(COUNTIF(HAT23N,{"",2,3,4,5,6,7,8,9,10,11,12,13,14,15,16,17,18,19,20}&amp;$C107)*{1,2,3,4,5,6,7,8,9,10,11,12,13,14,15,16,17,18,19,20})</f>
        <v>0</v>
      </c>
      <c r="J107" s="151">
        <f>SUM(COUNTIF(HAT242N,{"",2,3,4,5,6,7,8,9,10,11,12,13,14,15,16,17,18,19,20}&amp;$C107)*{1,2,3,4,5,6,7,8,9,10,11,12,13,14,15,16,17,18,19,20})</f>
        <v>0</v>
      </c>
      <c r="K107" s="151">
        <f>SUM(COUNTIF(HAT32N,{"",2,3,4,5,6,7,8,9,10,11,12,13,14,15,16,17,18,19,20}&amp;$C107)*{1,2,3,4,5,6,7,8,9,10,11,12,13,14,15,16,17,18,19,20})</f>
        <v>0</v>
      </c>
      <c r="L107" s="151">
        <f>SUM(COUNTIF(HAT160N,{"",2,3,4,5,6,7,8,9,10,11,12,13,14,15,16,17,18,19,20}&amp;$C107)*{1,2,3,4,5,6,7,8,9,10,11,12,13,14,15,16,17,18,19,20})</f>
        <v>0</v>
      </c>
      <c r="M107" s="151">
        <f>SUM(COUNTIF(HAT164N,{"",2,3,4,5,6,7,8,9,10,11,12,13,14,15,16,17,18,19,20}&amp;$C107)*{1,2,3,4,5,6,7,8,9,10,11,12,13,14,15,16,17,18,19,20})</f>
        <v>0</v>
      </c>
      <c r="N107" s="151">
        <f>SUM(COUNTIF(HAT95N,{"",2,3,4,5,6,7,8,9,10,11,12,13,14,15,16,17,18,19,20}&amp;$C107)*{1,2,3,4,5,6,7,8,9,10,11,12,13,14,15,16,17,18,19,20})</f>
        <v>0</v>
      </c>
      <c r="O107" s="151">
        <f>SUM(COUNTIF(HAT8N,{"",2,3,4,5,6,7,8,9,10,11,12,13,14,15,16,17,18,19,20}&amp;$C107)*{1,2,3,4,5,6,7,8,9,10,11,12,13,14,15,16,17,18,19,20})</f>
        <v>0</v>
      </c>
      <c r="P107" s="151">
        <f>SUM(COUNTIF(HAT52N,{"",2,3,4,5,6,7,8,9,10,11,12,13,14,15,16,17,18,19,20}&amp;$C107)*{1,2,3,4,5,6,7,8,9,10,11,12,13,14,15,16,17,18,19,20})</f>
        <v>0</v>
      </c>
      <c r="Q107" s="151">
        <f>SUM(COUNTIF(HAT10N,{"",2,3,4,5,6,7,8,9,10,11,12,13,14,15,16,17,18,19,20}&amp;$C107)*{1,2,3,4,5,6,7,8,9,10,11,12,13,14,15,16,17,18,19,20})</f>
        <v>12</v>
      </c>
      <c r="R107" s="151">
        <f>SUM(COUNTIF(HAT118N,{"",2,3,4,5,6,7,8,9,10,11,12,13,14,15,16,17,18,19,20}&amp;$C107)*{1,2,3,4,5,6,7,8,9,10,11,12,13,14,15,16,17,18,19,20})</f>
        <v>0</v>
      </c>
      <c r="S107" s="151">
        <f>SUM(COUNTIF(HAT301N,{"",2,3,4,5,6,7,8,9,10,11,12,13,14,15,16,17,18,19,20}&amp;$C107)*{1,2,3,4,5,6,7,8,9,10,11,12,13,14,15,16,17,18,19,20})</f>
        <v>0</v>
      </c>
      <c r="T107" s="151">
        <f>SUM(COUNTIF(HAT46N,{"",2,3,4,5,6,7,8,9,10,11,12,13,14,15,16,17,18,19,20}&amp;$C107)*{1,2,3,4,5,6,7,8,9,10,11,12,13,14,15,16,17,18,19,20})</f>
        <v>0</v>
      </c>
      <c r="U107" s="151">
        <f>SUM(COUNTIF(HAT378N,{"",2,3,4,5,6,7,8,9,10,11,12,13,14,15,16,17,18,19,20}&amp;$C107)*{1,2,3,4,5,6,7,8,9,10,11,12,13,14,15,16,17,18,19,20})</f>
        <v>0</v>
      </c>
      <c r="V107" s="145">
        <f t="shared" si="4"/>
        <v>12</v>
      </c>
      <c r="W107" s="149"/>
    </row>
    <row r="108" spans="1:23" s="112" customFormat="1" ht="15.6">
      <c r="A108" s="153" t="s">
        <v>91</v>
      </c>
      <c r="B108" s="148" t="s">
        <v>135</v>
      </c>
      <c r="C108" s="427"/>
      <c r="D108" s="427"/>
      <c r="E108" s="427"/>
      <c r="F108" s="427"/>
      <c r="G108" s="427"/>
      <c r="H108" s="427"/>
      <c r="I108" s="427"/>
      <c r="J108" s="427"/>
      <c r="K108" s="427"/>
      <c r="L108" s="427"/>
      <c r="M108" s="427"/>
      <c r="N108" s="427"/>
      <c r="O108" s="427"/>
      <c r="P108" s="427"/>
      <c r="Q108" s="427"/>
      <c r="R108" s="427"/>
      <c r="S108" s="427"/>
      <c r="T108" s="427"/>
      <c r="U108" s="427"/>
      <c r="V108" s="145">
        <f t="shared" si="4"/>
        <v>0</v>
      </c>
      <c r="W108" s="427"/>
    </row>
    <row r="109" spans="1:23" ht="15" hidden="1" customHeight="1">
      <c r="A109" s="141" t="str">
        <f>IF(V109=0,"ẩn",MAX($A$4:$A108)+1)</f>
        <v>ẩn</v>
      </c>
      <c r="B109" s="142" t="s">
        <v>136</v>
      </c>
      <c r="C109" s="143" t="s">
        <v>137</v>
      </c>
      <c r="D109" s="143" t="s">
        <v>65</v>
      </c>
      <c r="E109" s="151">
        <f t="array" ref="E109">SUM(COUNTIF(HAT51N,{"",2,3,4,5,6,7,8,9,10,11,12,13,14,15,16,17,18,19,20}&amp;$C109)*{1,2,3,4,5,6,7,8,9,10,11,12,13,14,15,16,17,18,19,20})</f>
        <v>0</v>
      </c>
      <c r="F109" s="151">
        <f t="array" ref="F109">SUM(COUNTIF(HAT63N,{"",2,3,4,5,6,7,8,9,10,11,12,13,14,15,16,17,18,19,20}&amp;$C109)*{1,2,3,4,5,6,7,8,9,10,11,12,13,14,15,16,17,18,19,20})</f>
        <v>0</v>
      </c>
      <c r="G109" s="151">
        <f t="array" ref="G109">SUM(COUNTIF(HAT218N,{"",2,3,4,5,6,7,8,9,10,11,12,13,14,15,16,17,18,19,20}&amp;$C109)*{1,2,3,4,5,6,7,8,9,10,11,12,13,14,15,16,17,18,19,20})</f>
        <v>0</v>
      </c>
      <c r="H109" s="151">
        <f t="array" ref="H109">SUM(COUNTIF(HAT22N,{"",2,3,4,5,6,7,8,9,10,11,12,13,14,15,16,17,18,19,20}&amp;$C109)*{1,2,3,4,5,6,7,8,9,10,11,12,13,14,15,16,17,18,19,20})</f>
        <v>0</v>
      </c>
      <c r="I109" s="151">
        <f t="array" ref="I109">SUM(COUNTIF(HAT23N,{"",2,3,4,5,6,7,8,9,10,11,12,13,14,15,16,17,18,19,20}&amp;$C109)*{1,2,3,4,5,6,7,8,9,10,11,12,13,14,15,16,17,18,19,20})</f>
        <v>0</v>
      </c>
      <c r="J109" s="151">
        <f>SUM(COUNTIF(HAT242N,{"",2,3,4,5,6,7,8,9,10,11,12,13,14,15,16,17,18,19,20}&amp;$C109)*{1,2,3,4,5,6,7,8,9,10,11,12,13,14,15,16,17,18,19,20})</f>
        <v>0</v>
      </c>
      <c r="K109" s="151">
        <f>SUM(COUNTIF(HAT32N,{"",2,3,4,5,6,7,8,9,10,11,12,13,14,15,16,17,18,19,20}&amp;$C109)*{1,2,3,4,5,6,7,8,9,10,11,12,13,14,15,16,17,18,19,20})</f>
        <v>0</v>
      </c>
      <c r="L109" s="151">
        <f>SUM(COUNTIF(HAT160N,{"",2,3,4,5,6,7,8,9,10,11,12,13,14,15,16,17,18,19,20}&amp;$C109)*{1,2,3,4,5,6,7,8,9,10,11,12,13,14,15,16,17,18,19,20})</f>
        <v>0</v>
      </c>
      <c r="M109" s="151">
        <f>SUM(COUNTIF(HAT164N,{"",2,3,4,5,6,7,8,9,10,11,12,13,14,15,16,17,18,19,20}&amp;$C109)*{1,2,3,4,5,6,7,8,9,10,11,12,13,14,15,16,17,18,19,20})</f>
        <v>0</v>
      </c>
      <c r="N109" s="151">
        <f>SUM(COUNTIF(HAT95N,{"",2,3,4,5,6,7,8,9,10,11,12,13,14,15,16,17,18,19,20}&amp;$C109)*{1,2,3,4,5,6,7,8,9,10,11,12,13,14,15,16,17,18,19,20})</f>
        <v>0</v>
      </c>
      <c r="O109" s="151">
        <f>SUM(COUNTIF(HAT8N,{"",2,3,4,5,6,7,8,9,10,11,12,13,14,15,16,17,18,19,20}&amp;$C109)*{1,2,3,4,5,6,7,8,9,10,11,12,13,14,15,16,17,18,19,20})</f>
        <v>0</v>
      </c>
      <c r="P109" s="151">
        <f>SUM(COUNTIF(HAT52N,{"",2,3,4,5,6,7,8,9,10,11,12,13,14,15,16,17,18,19,20}&amp;$C109)*{1,2,3,4,5,6,7,8,9,10,11,12,13,14,15,16,17,18,19,20})</f>
        <v>0</v>
      </c>
      <c r="Q109" s="151">
        <f>SUM(COUNTIF(HAT10N,{"",2,3,4,5,6,7,8,9,10,11,12,13,14,15,16,17,18,19,20}&amp;$C109)*{1,2,3,4,5,6,7,8,9,10,11,12,13,14,15,16,17,18,19,20})</f>
        <v>0</v>
      </c>
      <c r="R109" s="151">
        <f>SUM(COUNTIF(HAT118N,{"",2,3,4,5,6,7,8,9,10,11,12,13,14,15,16,17,18,19,20}&amp;$C109)*{1,2,3,4,5,6,7,8,9,10,11,12,13,14,15,16,17,18,19,20})</f>
        <v>0</v>
      </c>
      <c r="S109" s="151">
        <f>SUM(COUNTIF(HAT301N,{"",2,3,4,5,6,7,8,9,10,11,12,13,14,15,16,17,18,19,20}&amp;$C109)*{1,2,3,4,5,6,7,8,9,10,11,12,13,14,15,16,17,18,19,20})</f>
        <v>0</v>
      </c>
      <c r="T109" s="151">
        <f>SUM(COUNTIF(HAT46N,{"",2,3,4,5,6,7,8,9,10,11,12,13,14,15,16,17,18,19,20}&amp;$C109)*{1,2,3,4,5,6,7,8,9,10,11,12,13,14,15,16,17,18,19,20})</f>
        <v>0</v>
      </c>
      <c r="U109" s="151">
        <f>SUM(COUNTIF(HAT378N,{"",2,3,4,5,6,7,8,9,10,11,12,13,14,15,16,17,18,19,20}&amp;$C109)*{1,2,3,4,5,6,7,8,9,10,11,12,13,14,15,16,17,18,19,20})</f>
        <v>0</v>
      </c>
      <c r="V109" s="145">
        <f t="shared" si="4"/>
        <v>0</v>
      </c>
      <c r="W109" s="149"/>
    </row>
    <row r="110" spans="1:23" ht="15" hidden="1" customHeight="1">
      <c r="A110" s="141" t="str">
        <f>IF(V110=0,"ẩn",MAX($A$4:$A109)+1)</f>
        <v>ẩn</v>
      </c>
      <c r="B110" s="142" t="s">
        <v>170</v>
      </c>
      <c r="C110" s="143" t="s">
        <v>171</v>
      </c>
      <c r="D110" s="143" t="s">
        <v>65</v>
      </c>
      <c r="E110" s="151">
        <f t="array" ref="E110">SUM(COUNTIF(HAT51N,{"",2,3,4,5,6,7,8,9,10,11,12,13,14,15,16,17,18,19,20}&amp;$C110)*{1,2,3,4,5,6,7,8,9,10,11,12,13,14,15,16,17,18,19,20})</f>
        <v>0</v>
      </c>
      <c r="F110" s="151">
        <f t="array" ref="F110">SUM(COUNTIF(HAT63N,{"",2,3,4,5,6,7,8,9,10,11,12,13,14,15,16,17,18,19,20}&amp;$C110)*{1,2,3,4,5,6,7,8,9,10,11,12,13,14,15,16,17,18,19,20})</f>
        <v>0</v>
      </c>
      <c r="G110" s="151">
        <f t="array" ref="G110">SUM(COUNTIF(HAT218N,{"",2,3,4,5,6,7,8,9,10,11,12,13,14,15,16,17,18,19,20}&amp;$C110)*{1,2,3,4,5,6,7,8,9,10,11,12,13,14,15,16,17,18,19,20})</f>
        <v>0</v>
      </c>
      <c r="H110" s="151">
        <f t="array" ref="H110">SUM(COUNTIF(HAT22N,{"",2,3,4,5,6,7,8,9,10,11,12,13,14,15,16,17,18,19,20}&amp;$C110)*{1,2,3,4,5,6,7,8,9,10,11,12,13,14,15,16,17,18,19,20})</f>
        <v>0</v>
      </c>
      <c r="I110" s="151">
        <f t="array" ref="I110">SUM(COUNTIF(HAT23N,{"",2,3,4,5,6,7,8,9,10,11,12,13,14,15,16,17,18,19,20}&amp;$C110)*{1,2,3,4,5,6,7,8,9,10,11,12,13,14,15,16,17,18,19,20})</f>
        <v>0</v>
      </c>
      <c r="J110" s="151">
        <f>SUM(COUNTIF(HAT242N,{"",2,3,4,5,6,7,8,9,10,11,12,13,14,15,16,17,18,19,20}&amp;$C110)*{1,2,3,4,5,6,7,8,9,10,11,12,13,14,15,16,17,18,19,20})</f>
        <v>0</v>
      </c>
      <c r="K110" s="151">
        <f>SUM(COUNTIF(HAT32N,{"",2,3,4,5,6,7,8,9,10,11,12,13,14,15,16,17,18,19,20}&amp;$C110)*{1,2,3,4,5,6,7,8,9,10,11,12,13,14,15,16,17,18,19,20})</f>
        <v>0</v>
      </c>
      <c r="L110" s="151">
        <f>SUM(COUNTIF(HAT160N,{"",2,3,4,5,6,7,8,9,10,11,12,13,14,15,16,17,18,19,20}&amp;$C110)*{1,2,3,4,5,6,7,8,9,10,11,12,13,14,15,16,17,18,19,20})</f>
        <v>0</v>
      </c>
      <c r="M110" s="151">
        <f>SUM(COUNTIF(HAT164N,{"",2,3,4,5,6,7,8,9,10,11,12,13,14,15,16,17,18,19,20}&amp;$C110)*{1,2,3,4,5,6,7,8,9,10,11,12,13,14,15,16,17,18,19,20})</f>
        <v>0</v>
      </c>
      <c r="N110" s="151">
        <f>SUM(COUNTIF(HAT95N,{"",2,3,4,5,6,7,8,9,10,11,12,13,14,15,16,17,18,19,20}&amp;$C110)*{1,2,3,4,5,6,7,8,9,10,11,12,13,14,15,16,17,18,19,20})</f>
        <v>0</v>
      </c>
      <c r="O110" s="151">
        <f>SUM(COUNTIF(HAT8N,{"",2,3,4,5,6,7,8,9,10,11,12,13,14,15,16,17,18,19,20}&amp;$C110)*{1,2,3,4,5,6,7,8,9,10,11,12,13,14,15,16,17,18,19,20})</f>
        <v>0</v>
      </c>
      <c r="P110" s="151">
        <f>SUM(COUNTIF(HAT52N,{"",2,3,4,5,6,7,8,9,10,11,12,13,14,15,16,17,18,19,20}&amp;$C110)*{1,2,3,4,5,6,7,8,9,10,11,12,13,14,15,16,17,18,19,20})</f>
        <v>0</v>
      </c>
      <c r="Q110" s="151">
        <f>SUM(COUNTIF(HAT10N,{"",2,3,4,5,6,7,8,9,10,11,12,13,14,15,16,17,18,19,20}&amp;$C110)*{1,2,3,4,5,6,7,8,9,10,11,12,13,14,15,16,17,18,19,20})</f>
        <v>0</v>
      </c>
      <c r="R110" s="151">
        <f>SUM(COUNTIF(HAT118N,{"",2,3,4,5,6,7,8,9,10,11,12,13,14,15,16,17,18,19,20}&amp;$C110)*{1,2,3,4,5,6,7,8,9,10,11,12,13,14,15,16,17,18,19,20})</f>
        <v>0</v>
      </c>
      <c r="S110" s="151">
        <f>SUM(COUNTIF(HAT301N,{"",2,3,4,5,6,7,8,9,10,11,12,13,14,15,16,17,18,19,20}&amp;$C110)*{1,2,3,4,5,6,7,8,9,10,11,12,13,14,15,16,17,18,19,20})</f>
        <v>0</v>
      </c>
      <c r="T110" s="151">
        <f>SUM(COUNTIF(HAT46N,{"",2,3,4,5,6,7,8,9,10,11,12,13,14,15,16,17,18,19,20}&amp;$C110)*{1,2,3,4,5,6,7,8,9,10,11,12,13,14,15,16,17,18,19,20})</f>
        <v>0</v>
      </c>
      <c r="U110" s="151">
        <f>SUM(COUNTIF(HAT378N,{"",2,3,4,5,6,7,8,9,10,11,12,13,14,15,16,17,18,19,20}&amp;$C110)*{1,2,3,4,5,6,7,8,9,10,11,12,13,14,15,16,17,18,19,20})</f>
        <v>0</v>
      </c>
      <c r="V110" s="145">
        <f t="shared" si="4"/>
        <v>0</v>
      </c>
      <c r="W110" s="149"/>
    </row>
    <row r="111" spans="1:23" ht="15" hidden="1" customHeight="1">
      <c r="A111" s="141" t="str">
        <f>IF(V111=0,"ẩn",MAX($A$4:$A110)+1)</f>
        <v>ẩn</v>
      </c>
      <c r="B111" s="142" t="s">
        <v>123</v>
      </c>
      <c r="C111" s="143" t="s">
        <v>138</v>
      </c>
      <c r="D111" s="143" t="s">
        <v>65</v>
      </c>
      <c r="E111" s="151">
        <f t="array" ref="E111">SUM(COUNTIF(HAT51N,{"",2,3,4,5,6,7,8,9,10,11,12,13,14,15,16,17,18,19,20}&amp;$C111)*{1,2,3,4,5,6,7,8,9,10,11,12,13,14,15,16,17,18,19,20})</f>
        <v>0</v>
      </c>
      <c r="F111" s="151">
        <f t="array" ref="F111">SUM(COUNTIF(HAT63N,{"",2,3,4,5,6,7,8,9,10,11,12,13,14,15,16,17,18,19,20}&amp;$C111)*{1,2,3,4,5,6,7,8,9,10,11,12,13,14,15,16,17,18,19,20})</f>
        <v>0</v>
      </c>
      <c r="G111" s="151">
        <f t="array" ref="G111">SUM(COUNTIF(HAT218N,{"",2,3,4,5,6,7,8,9,10,11,12,13,14,15,16,17,18,19,20}&amp;$C111)*{1,2,3,4,5,6,7,8,9,10,11,12,13,14,15,16,17,18,19,20})</f>
        <v>0</v>
      </c>
      <c r="H111" s="151">
        <f t="array" ref="H111">SUM(COUNTIF(HAT22N,{"",2,3,4,5,6,7,8,9,10,11,12,13,14,15,16,17,18,19,20}&amp;$C111)*{1,2,3,4,5,6,7,8,9,10,11,12,13,14,15,16,17,18,19,20})</f>
        <v>0</v>
      </c>
      <c r="I111" s="151">
        <f t="array" ref="I111">SUM(COUNTIF(HAT23N,{"",2,3,4,5,6,7,8,9,10,11,12,13,14,15,16,17,18,19,20}&amp;$C111)*{1,2,3,4,5,6,7,8,9,10,11,12,13,14,15,16,17,18,19,20})</f>
        <v>0</v>
      </c>
      <c r="J111" s="151">
        <f>SUM(COUNTIF(HAT242N,{"",2,3,4,5,6,7,8,9,10,11,12,13,14,15,16,17,18,19,20}&amp;$C111)*{1,2,3,4,5,6,7,8,9,10,11,12,13,14,15,16,17,18,19,20})</f>
        <v>0</v>
      </c>
      <c r="K111" s="151">
        <f>SUM(COUNTIF(HAT32N,{"",2,3,4,5,6,7,8,9,10,11,12,13,14,15,16,17,18,19,20}&amp;$C111)*{1,2,3,4,5,6,7,8,9,10,11,12,13,14,15,16,17,18,19,20})</f>
        <v>0</v>
      </c>
      <c r="L111" s="151">
        <f>SUM(COUNTIF(HAT160N,{"",2,3,4,5,6,7,8,9,10,11,12,13,14,15,16,17,18,19,20}&amp;$C111)*{1,2,3,4,5,6,7,8,9,10,11,12,13,14,15,16,17,18,19,20})</f>
        <v>0</v>
      </c>
      <c r="M111" s="151">
        <f>SUM(COUNTIF(HAT164N,{"",2,3,4,5,6,7,8,9,10,11,12,13,14,15,16,17,18,19,20}&amp;$C111)*{1,2,3,4,5,6,7,8,9,10,11,12,13,14,15,16,17,18,19,20})</f>
        <v>0</v>
      </c>
      <c r="N111" s="151">
        <f>SUM(COUNTIF(HAT95N,{"",2,3,4,5,6,7,8,9,10,11,12,13,14,15,16,17,18,19,20}&amp;$C111)*{1,2,3,4,5,6,7,8,9,10,11,12,13,14,15,16,17,18,19,20})</f>
        <v>0</v>
      </c>
      <c r="O111" s="151">
        <f>SUM(COUNTIF(HAT8N,{"",2,3,4,5,6,7,8,9,10,11,12,13,14,15,16,17,18,19,20}&amp;$C111)*{1,2,3,4,5,6,7,8,9,10,11,12,13,14,15,16,17,18,19,20})</f>
        <v>0</v>
      </c>
      <c r="P111" s="151">
        <f>SUM(COUNTIF(HAT52N,{"",2,3,4,5,6,7,8,9,10,11,12,13,14,15,16,17,18,19,20}&amp;$C111)*{1,2,3,4,5,6,7,8,9,10,11,12,13,14,15,16,17,18,19,20})</f>
        <v>0</v>
      </c>
      <c r="Q111" s="151">
        <f>SUM(COUNTIF(HAT10N,{"",2,3,4,5,6,7,8,9,10,11,12,13,14,15,16,17,18,19,20}&amp;$C111)*{1,2,3,4,5,6,7,8,9,10,11,12,13,14,15,16,17,18,19,20})</f>
        <v>0</v>
      </c>
      <c r="R111" s="151">
        <f>SUM(COUNTIF(HAT118N,{"",2,3,4,5,6,7,8,9,10,11,12,13,14,15,16,17,18,19,20}&amp;$C111)*{1,2,3,4,5,6,7,8,9,10,11,12,13,14,15,16,17,18,19,20})</f>
        <v>0</v>
      </c>
      <c r="S111" s="151">
        <f>SUM(COUNTIF(HAT301N,{"",2,3,4,5,6,7,8,9,10,11,12,13,14,15,16,17,18,19,20}&amp;$C111)*{1,2,3,4,5,6,7,8,9,10,11,12,13,14,15,16,17,18,19,20})</f>
        <v>0</v>
      </c>
      <c r="T111" s="151">
        <f>SUM(COUNTIF(HAT46N,{"",2,3,4,5,6,7,8,9,10,11,12,13,14,15,16,17,18,19,20}&amp;$C111)*{1,2,3,4,5,6,7,8,9,10,11,12,13,14,15,16,17,18,19,20})</f>
        <v>0</v>
      </c>
      <c r="U111" s="151">
        <f>SUM(COUNTIF(HAT378N,{"",2,3,4,5,6,7,8,9,10,11,12,13,14,15,16,17,18,19,20}&amp;$C111)*{1,2,3,4,5,6,7,8,9,10,11,12,13,14,15,16,17,18,19,20})</f>
        <v>0</v>
      </c>
      <c r="V111" s="145">
        <f t="shared" si="4"/>
        <v>0</v>
      </c>
      <c r="W111" s="149"/>
    </row>
    <row r="112" spans="1:23" ht="15" hidden="1" customHeight="1">
      <c r="A112" s="141" t="str">
        <f>IF(V112=0,"ẩn",MAX($A$4:$A111)+1)</f>
        <v>ẩn</v>
      </c>
      <c r="B112" s="142" t="s">
        <v>124</v>
      </c>
      <c r="C112" s="143" t="s">
        <v>139</v>
      </c>
      <c r="D112" s="143" t="s">
        <v>65</v>
      </c>
      <c r="E112" s="151">
        <f t="array" ref="E112">SUM(COUNTIF(HAT51N,{"",2,3,4,5,6,7,8,9,10,11,12,13,14,15,16,17,18,19,20}&amp;$C112)*{1,2,3,4,5,6,7,8,9,10,11,12,13,14,15,16,17,18,19,20})</f>
        <v>0</v>
      </c>
      <c r="F112" s="151">
        <f t="array" ref="F112">SUM(COUNTIF(HAT63N,{"",2,3,4,5,6,7,8,9,10,11,12,13,14,15,16,17,18,19,20}&amp;$C112)*{1,2,3,4,5,6,7,8,9,10,11,12,13,14,15,16,17,18,19,20})</f>
        <v>0</v>
      </c>
      <c r="G112" s="151">
        <f t="array" ref="G112">SUM(COUNTIF(HAT218N,{"",2,3,4,5,6,7,8,9,10,11,12,13,14,15,16,17,18,19,20}&amp;$C112)*{1,2,3,4,5,6,7,8,9,10,11,12,13,14,15,16,17,18,19,20})</f>
        <v>0</v>
      </c>
      <c r="H112" s="151">
        <f t="array" ref="H112">SUM(COUNTIF(HAT22N,{"",2,3,4,5,6,7,8,9,10,11,12,13,14,15,16,17,18,19,20}&amp;$C112)*{1,2,3,4,5,6,7,8,9,10,11,12,13,14,15,16,17,18,19,20})</f>
        <v>0</v>
      </c>
      <c r="I112" s="151">
        <f t="array" ref="I112">SUM(COUNTIF(HAT23N,{"",2,3,4,5,6,7,8,9,10,11,12,13,14,15,16,17,18,19,20}&amp;$C112)*{1,2,3,4,5,6,7,8,9,10,11,12,13,14,15,16,17,18,19,20})</f>
        <v>0</v>
      </c>
      <c r="J112" s="151">
        <f>SUM(COUNTIF(HAT242N,{"",2,3,4,5,6,7,8,9,10,11,12,13,14,15,16,17,18,19,20}&amp;$C112)*{1,2,3,4,5,6,7,8,9,10,11,12,13,14,15,16,17,18,19,20})</f>
        <v>0</v>
      </c>
      <c r="K112" s="151">
        <f>SUM(COUNTIF(HAT32N,{"",2,3,4,5,6,7,8,9,10,11,12,13,14,15,16,17,18,19,20}&amp;$C112)*{1,2,3,4,5,6,7,8,9,10,11,12,13,14,15,16,17,18,19,20})</f>
        <v>0</v>
      </c>
      <c r="L112" s="151">
        <f>SUM(COUNTIF(HAT160N,{"",2,3,4,5,6,7,8,9,10,11,12,13,14,15,16,17,18,19,20}&amp;$C112)*{1,2,3,4,5,6,7,8,9,10,11,12,13,14,15,16,17,18,19,20})</f>
        <v>0</v>
      </c>
      <c r="M112" s="151">
        <f>SUM(COUNTIF(HAT164N,{"",2,3,4,5,6,7,8,9,10,11,12,13,14,15,16,17,18,19,20}&amp;$C112)*{1,2,3,4,5,6,7,8,9,10,11,12,13,14,15,16,17,18,19,20})</f>
        <v>0</v>
      </c>
      <c r="N112" s="151">
        <f>SUM(COUNTIF(HAT95N,{"",2,3,4,5,6,7,8,9,10,11,12,13,14,15,16,17,18,19,20}&amp;$C112)*{1,2,3,4,5,6,7,8,9,10,11,12,13,14,15,16,17,18,19,20})</f>
        <v>0</v>
      </c>
      <c r="O112" s="151">
        <f>SUM(COUNTIF(HAT8N,{"",2,3,4,5,6,7,8,9,10,11,12,13,14,15,16,17,18,19,20}&amp;$C112)*{1,2,3,4,5,6,7,8,9,10,11,12,13,14,15,16,17,18,19,20})</f>
        <v>0</v>
      </c>
      <c r="P112" s="151">
        <f>SUM(COUNTIF(HAT52N,{"",2,3,4,5,6,7,8,9,10,11,12,13,14,15,16,17,18,19,20}&amp;$C112)*{1,2,3,4,5,6,7,8,9,10,11,12,13,14,15,16,17,18,19,20})</f>
        <v>0</v>
      </c>
      <c r="Q112" s="151">
        <f>SUM(COUNTIF(HAT10N,{"",2,3,4,5,6,7,8,9,10,11,12,13,14,15,16,17,18,19,20}&amp;$C112)*{1,2,3,4,5,6,7,8,9,10,11,12,13,14,15,16,17,18,19,20})</f>
        <v>0</v>
      </c>
      <c r="R112" s="151">
        <f>SUM(COUNTIF(HAT118N,{"",2,3,4,5,6,7,8,9,10,11,12,13,14,15,16,17,18,19,20}&amp;$C112)*{1,2,3,4,5,6,7,8,9,10,11,12,13,14,15,16,17,18,19,20})</f>
        <v>0</v>
      </c>
      <c r="S112" s="151">
        <f>SUM(COUNTIF(HAT301N,{"",2,3,4,5,6,7,8,9,10,11,12,13,14,15,16,17,18,19,20}&amp;$C112)*{1,2,3,4,5,6,7,8,9,10,11,12,13,14,15,16,17,18,19,20})</f>
        <v>0</v>
      </c>
      <c r="T112" s="151">
        <f>SUM(COUNTIF(HAT46N,{"",2,3,4,5,6,7,8,9,10,11,12,13,14,15,16,17,18,19,20}&amp;$C112)*{1,2,3,4,5,6,7,8,9,10,11,12,13,14,15,16,17,18,19,20})</f>
        <v>0</v>
      </c>
      <c r="U112" s="151">
        <f>SUM(COUNTIF(HAT378N,{"",2,3,4,5,6,7,8,9,10,11,12,13,14,15,16,17,18,19,20}&amp;$C112)*{1,2,3,4,5,6,7,8,9,10,11,12,13,14,15,16,17,18,19,20})</f>
        <v>0</v>
      </c>
      <c r="V112" s="145">
        <f t="shared" si="4"/>
        <v>0</v>
      </c>
      <c r="W112" s="149"/>
    </row>
    <row r="113" spans="1:24" ht="15" hidden="1" customHeight="1">
      <c r="A113" s="141" t="str">
        <f>IF(V113=0,"ẩn",MAX($A$4:$A112)+1)</f>
        <v>ẩn</v>
      </c>
      <c r="B113" s="142" t="s">
        <v>146</v>
      </c>
      <c r="C113" s="143" t="s">
        <v>198</v>
      </c>
      <c r="D113" s="143" t="s">
        <v>12</v>
      </c>
      <c r="E113" s="151">
        <f t="array" ref="E113">SUM(COUNTIF(HAT51N,{"",2,3,4,5,6,7,8,9,10,11,12,13,14,15,16,17,18,19,20}&amp;$C113)*{1,2,3,4,5,6,7,8,9,10,11,12,13,14,15,16,17,18,19,20})</f>
        <v>0</v>
      </c>
      <c r="F113" s="151">
        <f t="array" ref="F113">SUM(COUNTIF(HAT63N,{"",2,3,4,5,6,7,8,9,10,11,12,13,14,15,16,17,18,19,20}&amp;$C113)*{1,2,3,4,5,6,7,8,9,10,11,12,13,14,15,16,17,18,19,20})</f>
        <v>0</v>
      </c>
      <c r="G113" s="151">
        <f t="array" ref="G113">SUM(COUNTIF(HAT218N,{"",2,3,4,5,6,7,8,9,10,11,12,13,14,15,16,17,18,19,20}&amp;$C113)*{1,2,3,4,5,6,7,8,9,10,11,12,13,14,15,16,17,18,19,20})</f>
        <v>0</v>
      </c>
      <c r="H113" s="151">
        <f t="array" ref="H113">SUM(COUNTIF(HAT22N,{"",2,3,4,5,6,7,8,9,10,11,12,13,14,15,16,17,18,19,20}&amp;$C113)*{1,2,3,4,5,6,7,8,9,10,11,12,13,14,15,16,17,18,19,20})</f>
        <v>0</v>
      </c>
      <c r="I113" s="151">
        <f t="array" ref="I113">SUM(COUNTIF(HAT23N,{"",2,3,4,5,6,7,8,9,10,11,12,13,14,15,16,17,18,19,20}&amp;$C113)*{1,2,3,4,5,6,7,8,9,10,11,12,13,14,15,16,17,18,19,20})</f>
        <v>0</v>
      </c>
      <c r="J113" s="151">
        <f>SUM(COUNTIF(HAT242N,{"",2,3,4,5,6,7,8,9,10,11,12,13,14,15,16,17,18,19,20}&amp;$C113)*{1,2,3,4,5,6,7,8,9,10,11,12,13,14,15,16,17,18,19,20})</f>
        <v>0</v>
      </c>
      <c r="K113" s="151">
        <f>SUM(COUNTIF(HAT32N,{"",2,3,4,5,6,7,8,9,10,11,12,13,14,15,16,17,18,19,20}&amp;$C113)*{1,2,3,4,5,6,7,8,9,10,11,12,13,14,15,16,17,18,19,20})</f>
        <v>0</v>
      </c>
      <c r="L113" s="151">
        <f>SUM(COUNTIF(HAT160N,{"",2,3,4,5,6,7,8,9,10,11,12,13,14,15,16,17,18,19,20}&amp;$C113)*{1,2,3,4,5,6,7,8,9,10,11,12,13,14,15,16,17,18,19,20})</f>
        <v>0</v>
      </c>
      <c r="M113" s="151">
        <f>SUM(COUNTIF(HAT164N,{"",2,3,4,5,6,7,8,9,10,11,12,13,14,15,16,17,18,19,20}&amp;$C113)*{1,2,3,4,5,6,7,8,9,10,11,12,13,14,15,16,17,18,19,20})</f>
        <v>0</v>
      </c>
      <c r="N113" s="151">
        <f>SUM(COUNTIF(HAT95N,{"",2,3,4,5,6,7,8,9,10,11,12,13,14,15,16,17,18,19,20}&amp;$C113)*{1,2,3,4,5,6,7,8,9,10,11,12,13,14,15,16,17,18,19,20})</f>
        <v>0</v>
      </c>
      <c r="O113" s="151">
        <f>SUM(COUNTIF(HAT8N,{"",2,3,4,5,6,7,8,9,10,11,12,13,14,15,16,17,18,19,20}&amp;$C113)*{1,2,3,4,5,6,7,8,9,10,11,12,13,14,15,16,17,18,19,20})</f>
        <v>0</v>
      </c>
      <c r="P113" s="151">
        <f>SUM(COUNTIF(HAT52N,{"",2,3,4,5,6,7,8,9,10,11,12,13,14,15,16,17,18,19,20}&amp;$C113)*{1,2,3,4,5,6,7,8,9,10,11,12,13,14,15,16,17,18,19,20})</f>
        <v>0</v>
      </c>
      <c r="Q113" s="151">
        <f>SUM(COUNTIF(HAT10N,{"",2,3,4,5,6,7,8,9,10,11,12,13,14,15,16,17,18,19,20}&amp;$C113)*{1,2,3,4,5,6,7,8,9,10,11,12,13,14,15,16,17,18,19,20})</f>
        <v>0</v>
      </c>
      <c r="R113" s="151">
        <f>SUM(COUNTIF(HAT118N,{"",2,3,4,5,6,7,8,9,10,11,12,13,14,15,16,17,18,19,20}&amp;$C113)*{1,2,3,4,5,6,7,8,9,10,11,12,13,14,15,16,17,18,19,20})</f>
        <v>0</v>
      </c>
      <c r="S113" s="151">
        <f>SUM(COUNTIF(HAT301N,{"",2,3,4,5,6,7,8,9,10,11,12,13,14,15,16,17,18,19,20}&amp;$C113)*{1,2,3,4,5,6,7,8,9,10,11,12,13,14,15,16,17,18,19,20})</f>
        <v>0</v>
      </c>
      <c r="T113" s="151">
        <f>SUM(COUNTIF(HAT46N,{"",2,3,4,5,6,7,8,9,10,11,12,13,14,15,16,17,18,19,20}&amp;$C113)*{1,2,3,4,5,6,7,8,9,10,11,12,13,14,15,16,17,18,19,20})</f>
        <v>0</v>
      </c>
      <c r="U113" s="151">
        <f>SUM(COUNTIF(HAT378N,{"",2,3,4,5,6,7,8,9,10,11,12,13,14,15,16,17,18,19,20}&amp;$C113)*{1,2,3,4,5,6,7,8,9,10,11,12,13,14,15,16,17,18,19,20})</f>
        <v>0</v>
      </c>
      <c r="V113" s="145">
        <f t="shared" si="4"/>
        <v>0</v>
      </c>
      <c r="W113" s="149"/>
    </row>
    <row r="114" spans="1:24" ht="15" hidden="1" customHeight="1">
      <c r="A114" s="141" t="str">
        <f>IF(V114=0,"ẩn",MAX($A$4:$A113)+1)</f>
        <v>ẩn</v>
      </c>
      <c r="B114" s="142" t="s">
        <v>68</v>
      </c>
      <c r="C114" s="143" t="s">
        <v>199</v>
      </c>
      <c r="D114" s="143" t="s">
        <v>12</v>
      </c>
      <c r="E114" s="151">
        <f t="array" ref="E114">SUM(COUNTIF(HAT51N,{"",2,3,4,5,6,7,8,9,10,11,12,13,14,15,16,17,18,19,20}&amp;$C114)*{1,2,3,4,5,6,7,8,9,10,11,12,13,14,15,16,17,18,19,20})</f>
        <v>0</v>
      </c>
      <c r="F114" s="151">
        <f t="array" ref="F114">SUM(COUNTIF(HAT63N,{"",2,3,4,5,6,7,8,9,10,11,12,13,14,15,16,17,18,19,20}&amp;$C114)*{1,2,3,4,5,6,7,8,9,10,11,12,13,14,15,16,17,18,19,20})</f>
        <v>0</v>
      </c>
      <c r="G114" s="151">
        <f t="array" ref="G114">SUM(COUNTIF(HAT218N,{"",2,3,4,5,6,7,8,9,10,11,12,13,14,15,16,17,18,19,20}&amp;$C114)*{1,2,3,4,5,6,7,8,9,10,11,12,13,14,15,16,17,18,19,20})</f>
        <v>0</v>
      </c>
      <c r="H114" s="151">
        <f t="array" ref="H114">SUM(COUNTIF(HAT22N,{"",2,3,4,5,6,7,8,9,10,11,12,13,14,15,16,17,18,19,20}&amp;$C114)*{1,2,3,4,5,6,7,8,9,10,11,12,13,14,15,16,17,18,19,20})</f>
        <v>0</v>
      </c>
      <c r="I114" s="151">
        <f t="array" ref="I114">SUM(COUNTIF(HAT23N,{"",2,3,4,5,6,7,8,9,10,11,12,13,14,15,16,17,18,19,20}&amp;$C114)*{1,2,3,4,5,6,7,8,9,10,11,12,13,14,15,16,17,18,19,20})</f>
        <v>0</v>
      </c>
      <c r="J114" s="151">
        <f>SUM(COUNTIF(HAT242N,{"",2,3,4,5,6,7,8,9,10,11,12,13,14,15,16,17,18,19,20}&amp;$C114)*{1,2,3,4,5,6,7,8,9,10,11,12,13,14,15,16,17,18,19,20})</f>
        <v>0</v>
      </c>
      <c r="K114" s="151">
        <f>SUM(COUNTIF(HAT32N,{"",2,3,4,5,6,7,8,9,10,11,12,13,14,15,16,17,18,19,20}&amp;$C114)*{1,2,3,4,5,6,7,8,9,10,11,12,13,14,15,16,17,18,19,20})</f>
        <v>0</v>
      </c>
      <c r="L114" s="151">
        <f>SUM(COUNTIF(HAT160N,{"",2,3,4,5,6,7,8,9,10,11,12,13,14,15,16,17,18,19,20}&amp;$C114)*{1,2,3,4,5,6,7,8,9,10,11,12,13,14,15,16,17,18,19,20})</f>
        <v>0</v>
      </c>
      <c r="M114" s="151">
        <f>SUM(COUNTIF(HAT164N,{"",2,3,4,5,6,7,8,9,10,11,12,13,14,15,16,17,18,19,20}&amp;$C114)*{1,2,3,4,5,6,7,8,9,10,11,12,13,14,15,16,17,18,19,20})</f>
        <v>0</v>
      </c>
      <c r="N114" s="151">
        <f>SUM(COUNTIF(HAT95N,{"",2,3,4,5,6,7,8,9,10,11,12,13,14,15,16,17,18,19,20}&amp;$C114)*{1,2,3,4,5,6,7,8,9,10,11,12,13,14,15,16,17,18,19,20})</f>
        <v>0</v>
      </c>
      <c r="O114" s="151">
        <f>SUM(COUNTIF(HAT8N,{"",2,3,4,5,6,7,8,9,10,11,12,13,14,15,16,17,18,19,20}&amp;$C114)*{1,2,3,4,5,6,7,8,9,10,11,12,13,14,15,16,17,18,19,20})</f>
        <v>0</v>
      </c>
      <c r="P114" s="151">
        <f>SUM(COUNTIF(HAT52N,{"",2,3,4,5,6,7,8,9,10,11,12,13,14,15,16,17,18,19,20}&amp;$C114)*{1,2,3,4,5,6,7,8,9,10,11,12,13,14,15,16,17,18,19,20})</f>
        <v>0</v>
      </c>
      <c r="Q114" s="151">
        <f>SUM(COUNTIF(HAT10N,{"",2,3,4,5,6,7,8,9,10,11,12,13,14,15,16,17,18,19,20}&amp;$C114)*{1,2,3,4,5,6,7,8,9,10,11,12,13,14,15,16,17,18,19,20})</f>
        <v>0</v>
      </c>
      <c r="R114" s="151">
        <f>SUM(COUNTIF(HAT118N,{"",2,3,4,5,6,7,8,9,10,11,12,13,14,15,16,17,18,19,20}&amp;$C114)*{1,2,3,4,5,6,7,8,9,10,11,12,13,14,15,16,17,18,19,20})</f>
        <v>0</v>
      </c>
      <c r="S114" s="151">
        <f>SUM(COUNTIF(HAT301N,{"",2,3,4,5,6,7,8,9,10,11,12,13,14,15,16,17,18,19,20}&amp;$C114)*{1,2,3,4,5,6,7,8,9,10,11,12,13,14,15,16,17,18,19,20})</f>
        <v>0</v>
      </c>
      <c r="T114" s="151">
        <f>SUM(COUNTIF(HAT46N,{"",2,3,4,5,6,7,8,9,10,11,12,13,14,15,16,17,18,19,20}&amp;$C114)*{1,2,3,4,5,6,7,8,9,10,11,12,13,14,15,16,17,18,19,20})</f>
        <v>0</v>
      </c>
      <c r="U114" s="151">
        <f>SUM(COUNTIF(HAT378N,{"",2,3,4,5,6,7,8,9,10,11,12,13,14,15,16,17,18,19,20}&amp;$C114)*{1,2,3,4,5,6,7,8,9,10,11,12,13,14,15,16,17,18,19,20})</f>
        <v>0</v>
      </c>
      <c r="V114" s="145">
        <f t="shared" si="4"/>
        <v>0</v>
      </c>
      <c r="W114" s="149"/>
    </row>
    <row r="115" spans="1:24" ht="31.2">
      <c r="A115" s="141">
        <f>IF(V115=0,"ẩn",MAX($A$4:$A114)+1)</f>
        <v>48</v>
      </c>
      <c r="B115" s="142" t="s">
        <v>2230</v>
      </c>
      <c r="C115" s="143" t="s">
        <v>2469</v>
      </c>
      <c r="D115" s="143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>
        <f>614</f>
        <v>614</v>
      </c>
      <c r="R115" s="144"/>
      <c r="S115" s="144"/>
      <c r="T115" s="144"/>
      <c r="U115" s="144"/>
      <c r="V115" s="145">
        <f t="shared" si="4"/>
        <v>614</v>
      </c>
      <c r="W115" s="146" t="s">
        <v>2266</v>
      </c>
      <c r="X115" s="426">
        <f>SUMIF('LK_0,4'!$D$6:$D$369,'TH HA'!$C$115,'LK_0,4'!$E$6:$E$369)</f>
        <v>614</v>
      </c>
    </row>
    <row r="116" spans="1:24" ht="15" customHeight="1">
      <c r="A116" s="141">
        <f>IF(V116=0,"ẩn",MAX($A$4:$A115)+1)</f>
        <v>49</v>
      </c>
      <c r="B116" s="142" t="s">
        <v>140</v>
      </c>
      <c r="C116" s="152" t="s">
        <v>1608</v>
      </c>
      <c r="D116" s="143" t="s">
        <v>9</v>
      </c>
      <c r="E116" s="151">
        <f t="array" ref="E116">SUM(COUNTIF(HAT51N,{"",2,3,4,5,6,7,8,9,10,11,12,13,14,15,16,17,18,19,20}&amp;$C116)*{1,2,3,4,5,6,7,8,9,10,11,12,13,14,15,16,17,18,19,20})</f>
        <v>0</v>
      </c>
      <c r="F116" s="151">
        <f t="array" ref="F116">SUM(COUNTIF(HAT63N,{"",2,3,4,5,6,7,8,9,10,11,12,13,14,15,16,17,18,19,20}&amp;$C116)*{1,2,3,4,5,6,7,8,9,10,11,12,13,14,15,16,17,18,19,20})</f>
        <v>0</v>
      </c>
      <c r="G116" s="151">
        <f t="array" ref="G116">SUM(COUNTIF(HAT218N,{"",2,3,4,5,6,7,8,9,10,11,12,13,14,15,16,17,18,19,20}&amp;$C116)*{1,2,3,4,5,6,7,8,9,10,11,12,13,14,15,16,17,18,19,20})</f>
        <v>0</v>
      </c>
      <c r="H116" s="151">
        <f t="array" ref="H116">SUM(COUNTIF(HAT22N,{"",2,3,4,5,6,7,8,9,10,11,12,13,14,15,16,17,18,19,20}&amp;$C116)*{1,2,3,4,5,6,7,8,9,10,11,12,13,14,15,16,17,18,19,20})</f>
        <v>0</v>
      </c>
      <c r="I116" s="151">
        <f t="array" ref="I116">SUM(COUNTIF(HAT23N,{"",2,3,4,5,6,7,8,9,10,11,12,13,14,15,16,17,18,19,20}&amp;$C116)*{1,2,3,4,5,6,7,8,9,10,11,12,13,14,15,16,17,18,19,20})</f>
        <v>0</v>
      </c>
      <c r="J116" s="151">
        <f>SUM(COUNTIF(HAT242N,{"",2,3,4,5,6,7,8,9,10,11,12,13,14,15,16,17,18,19,20}&amp;$C116)*{1,2,3,4,5,6,7,8,9,10,11,12,13,14,15,16,17,18,19,20})</f>
        <v>0</v>
      </c>
      <c r="K116" s="151">
        <f>SUM(COUNTIF(HAT32N,{"",2,3,4,5,6,7,8,9,10,11,12,13,14,15,16,17,18,19,20}&amp;$C116)*{1,2,3,4,5,6,7,8,9,10,11,12,13,14,15,16,17,18,19,20})</f>
        <v>0</v>
      </c>
      <c r="L116" s="151">
        <f>SUM(COUNTIF(HAT160N,{"",2,3,4,5,6,7,8,9,10,11,12,13,14,15,16,17,18,19,20}&amp;$C116)*{1,2,3,4,5,6,7,8,9,10,11,12,13,14,15,16,17,18,19,20})</f>
        <v>0</v>
      </c>
      <c r="M116" s="151">
        <f>SUM(COUNTIF(HAT164N,{"",2,3,4,5,6,7,8,9,10,11,12,13,14,15,16,17,18,19,20}&amp;$C116)*{1,2,3,4,5,6,7,8,9,10,11,12,13,14,15,16,17,18,19,20})</f>
        <v>0</v>
      </c>
      <c r="N116" s="151">
        <f>SUM(COUNTIF(HAT95N,{"",2,3,4,5,6,7,8,9,10,11,12,13,14,15,16,17,18,19,20}&amp;$C116)*{1,2,3,4,5,6,7,8,9,10,11,12,13,14,15,16,17,18,19,20})</f>
        <v>0</v>
      </c>
      <c r="O116" s="151">
        <f>SUM(COUNTIF(HAT8N,{"",2,3,4,5,6,7,8,9,10,11,12,13,14,15,16,17,18,19,20}&amp;$C116)*{1,2,3,4,5,6,7,8,9,10,11,12,13,14,15,16,17,18,19,20})</f>
        <v>0</v>
      </c>
      <c r="P116" s="151">
        <f>SUM(COUNTIF(HAT52N,{"",2,3,4,5,6,7,8,9,10,11,12,13,14,15,16,17,18,19,20}&amp;$C116)*{1,2,3,4,5,6,7,8,9,10,11,12,13,14,15,16,17,18,19,20})</f>
        <v>0</v>
      </c>
      <c r="Q116" s="151">
        <f>SUM(COUNTIF(HAT10N,{"",2,3,4,5,6,7,8,9,10,11,12,13,14,15,16,17,18,19,20}&amp;$C116)*{1,2,3,4,5,6,7,8,9,10,11,12,13,14,15,16,17,18,19,20})</f>
        <v>14</v>
      </c>
      <c r="R116" s="151">
        <f>SUM(COUNTIF(HAT118N,{"",2,3,4,5,6,7,8,9,10,11,12,13,14,15,16,17,18,19,20}&amp;$C116)*{1,2,3,4,5,6,7,8,9,10,11,12,13,14,15,16,17,18,19,20})</f>
        <v>0</v>
      </c>
      <c r="S116" s="151">
        <f>SUM(COUNTIF(HAT301N,{"",2,3,4,5,6,7,8,9,10,11,12,13,14,15,16,17,18,19,20}&amp;$C116)*{1,2,3,4,5,6,7,8,9,10,11,12,13,14,15,16,17,18,19,20})</f>
        <v>0</v>
      </c>
      <c r="T116" s="151">
        <f>SUM(COUNTIF(HAT46N,{"",2,3,4,5,6,7,8,9,10,11,12,13,14,15,16,17,18,19,20}&amp;$C116)*{1,2,3,4,5,6,7,8,9,10,11,12,13,14,15,16,17,18,19,20})</f>
        <v>0</v>
      </c>
      <c r="U116" s="151">
        <f>SUM(COUNTIF(HAT378N,{"",2,3,4,5,6,7,8,9,10,11,12,13,14,15,16,17,18,19,20}&amp;$C116)*{1,2,3,4,5,6,7,8,9,10,11,12,13,14,15,16,17,18,19,20})</f>
        <v>0</v>
      </c>
      <c r="V116" s="145">
        <f t="shared" si="4"/>
        <v>14</v>
      </c>
      <c r="W116" s="149"/>
    </row>
    <row r="117" spans="1:24" ht="15" hidden="1" customHeight="1">
      <c r="A117" s="141" t="str">
        <f>IF(V117=0,"ẩn",MAX($A$4:$A116)+1)</f>
        <v>ẩn</v>
      </c>
      <c r="B117" s="142" t="s">
        <v>67</v>
      </c>
      <c r="C117" s="152" t="s">
        <v>141</v>
      </c>
      <c r="D117" s="143" t="s">
        <v>9</v>
      </c>
      <c r="E117" s="151">
        <f t="array" ref="E117">SUM(COUNTIF(HAT51N,{"",2,3,4,5,6,7,8,9,10,11,12,13,14,15,16,17,18,19,20}&amp;$C117)*{1,2,3,4,5,6,7,8,9,10,11,12,13,14,15,16,17,18,19,20})</f>
        <v>0</v>
      </c>
      <c r="F117" s="151">
        <f t="array" ref="F117">SUM(COUNTIF(HAT63N,{"",2,3,4,5,6,7,8,9,10,11,12,13,14,15,16,17,18,19,20}&amp;$C117)*{1,2,3,4,5,6,7,8,9,10,11,12,13,14,15,16,17,18,19,20})</f>
        <v>0</v>
      </c>
      <c r="G117" s="151">
        <f t="array" ref="G117">SUM(COUNTIF(HAT218N,{"",2,3,4,5,6,7,8,9,10,11,12,13,14,15,16,17,18,19,20}&amp;$C117)*{1,2,3,4,5,6,7,8,9,10,11,12,13,14,15,16,17,18,19,20})</f>
        <v>0</v>
      </c>
      <c r="H117" s="151">
        <f t="array" ref="H117">SUM(COUNTIF(HAT22N,{"",2,3,4,5,6,7,8,9,10,11,12,13,14,15,16,17,18,19,20}&amp;$C117)*{1,2,3,4,5,6,7,8,9,10,11,12,13,14,15,16,17,18,19,20})</f>
        <v>0</v>
      </c>
      <c r="I117" s="151">
        <f t="array" ref="I117">SUM(COUNTIF(HAT23N,{"",2,3,4,5,6,7,8,9,10,11,12,13,14,15,16,17,18,19,20}&amp;$C117)*{1,2,3,4,5,6,7,8,9,10,11,12,13,14,15,16,17,18,19,20})</f>
        <v>0</v>
      </c>
      <c r="J117" s="151">
        <f>SUM(COUNTIF(HAT242N,{"",2,3,4,5,6,7,8,9,10,11,12,13,14,15,16,17,18,19,20}&amp;$C117)*{1,2,3,4,5,6,7,8,9,10,11,12,13,14,15,16,17,18,19,20})</f>
        <v>0</v>
      </c>
      <c r="K117" s="151">
        <f>SUM(COUNTIF(HAT32N,{"",2,3,4,5,6,7,8,9,10,11,12,13,14,15,16,17,18,19,20}&amp;$C117)*{1,2,3,4,5,6,7,8,9,10,11,12,13,14,15,16,17,18,19,20})</f>
        <v>0</v>
      </c>
      <c r="L117" s="151">
        <f>SUM(COUNTIF(HAT160N,{"",2,3,4,5,6,7,8,9,10,11,12,13,14,15,16,17,18,19,20}&amp;$C117)*{1,2,3,4,5,6,7,8,9,10,11,12,13,14,15,16,17,18,19,20})</f>
        <v>0</v>
      </c>
      <c r="M117" s="151">
        <f>SUM(COUNTIF(HAT164N,{"",2,3,4,5,6,7,8,9,10,11,12,13,14,15,16,17,18,19,20}&amp;$C117)*{1,2,3,4,5,6,7,8,9,10,11,12,13,14,15,16,17,18,19,20})</f>
        <v>0</v>
      </c>
      <c r="N117" s="151">
        <f>SUM(COUNTIF(HAT95N,{"",2,3,4,5,6,7,8,9,10,11,12,13,14,15,16,17,18,19,20}&amp;$C117)*{1,2,3,4,5,6,7,8,9,10,11,12,13,14,15,16,17,18,19,20})</f>
        <v>0</v>
      </c>
      <c r="O117" s="151">
        <f>SUM(COUNTIF(HAT8N,{"",2,3,4,5,6,7,8,9,10,11,12,13,14,15,16,17,18,19,20}&amp;$C117)*{1,2,3,4,5,6,7,8,9,10,11,12,13,14,15,16,17,18,19,20})</f>
        <v>0</v>
      </c>
      <c r="P117" s="151">
        <f>SUM(COUNTIF(HAT52N,{"",2,3,4,5,6,7,8,9,10,11,12,13,14,15,16,17,18,19,20}&amp;$C117)*{1,2,3,4,5,6,7,8,9,10,11,12,13,14,15,16,17,18,19,20})</f>
        <v>0</v>
      </c>
      <c r="Q117" s="151">
        <f>SUM(COUNTIF(HAT10N,{"",2,3,4,5,6,7,8,9,10,11,12,13,14,15,16,17,18,19,20}&amp;$C117)*{1,2,3,4,5,6,7,8,9,10,11,12,13,14,15,16,17,18,19,20})</f>
        <v>0</v>
      </c>
      <c r="R117" s="151">
        <f>SUM(COUNTIF(HAT118N,{"",2,3,4,5,6,7,8,9,10,11,12,13,14,15,16,17,18,19,20}&amp;$C117)*{1,2,3,4,5,6,7,8,9,10,11,12,13,14,15,16,17,18,19,20})</f>
        <v>0</v>
      </c>
      <c r="S117" s="151">
        <f>SUM(COUNTIF(HAT301N,{"",2,3,4,5,6,7,8,9,10,11,12,13,14,15,16,17,18,19,20}&amp;$C117)*{1,2,3,4,5,6,7,8,9,10,11,12,13,14,15,16,17,18,19,20})</f>
        <v>0</v>
      </c>
      <c r="T117" s="151">
        <f>SUM(COUNTIF(HAT46N,{"",2,3,4,5,6,7,8,9,10,11,12,13,14,15,16,17,18,19,20}&amp;$C117)*{1,2,3,4,5,6,7,8,9,10,11,12,13,14,15,16,17,18,19,20})</f>
        <v>0</v>
      </c>
      <c r="U117" s="151">
        <f>SUM(COUNTIF(HAT378N,{"",2,3,4,5,6,7,8,9,10,11,12,13,14,15,16,17,18,19,20}&amp;$C117)*{1,2,3,4,5,6,7,8,9,10,11,12,13,14,15,16,17,18,19,20})</f>
        <v>0</v>
      </c>
      <c r="V117" s="145">
        <f t="shared" si="4"/>
        <v>0</v>
      </c>
      <c r="W117" s="149"/>
    </row>
    <row r="118" spans="1:24" ht="15" customHeight="1">
      <c r="A118" s="141">
        <f>IF(V118=0,"ẩn",MAX($A$4:$A117)+1)</f>
        <v>50</v>
      </c>
      <c r="B118" s="142" t="s">
        <v>80</v>
      </c>
      <c r="C118" s="152" t="s">
        <v>1609</v>
      </c>
      <c r="D118" s="143" t="s">
        <v>9</v>
      </c>
      <c r="E118" s="151">
        <f t="array" ref="E118">SUM(COUNTIF(HAT51N,{"",2,3,4,5,6,7,8,9,10,11,12,13,14,15,16,17,18,19,20}&amp;$C118)*{1,2,3,4,5,6,7,8,9,10,11,12,13,14,15,16,17,18,19,20})</f>
        <v>0</v>
      </c>
      <c r="F118" s="151">
        <f t="array" ref="F118">SUM(COUNTIF(HAT63N,{"",2,3,4,5,6,7,8,9,10,11,12,13,14,15,16,17,18,19,20}&amp;$C118)*{1,2,3,4,5,6,7,8,9,10,11,12,13,14,15,16,17,18,19,20})</f>
        <v>0</v>
      </c>
      <c r="G118" s="151">
        <f t="array" ref="G118">SUM(COUNTIF(HAT218N,{"",2,3,4,5,6,7,8,9,10,11,12,13,14,15,16,17,18,19,20}&amp;$C118)*{1,2,3,4,5,6,7,8,9,10,11,12,13,14,15,16,17,18,19,20})</f>
        <v>0</v>
      </c>
      <c r="H118" s="151">
        <f t="array" ref="H118">SUM(COUNTIF(HAT22N,{"",2,3,4,5,6,7,8,9,10,11,12,13,14,15,16,17,18,19,20}&amp;$C118)*{1,2,3,4,5,6,7,8,9,10,11,12,13,14,15,16,17,18,19,20})</f>
        <v>0</v>
      </c>
      <c r="I118" s="151">
        <f t="array" ref="I118">SUM(COUNTIF(HAT23N,{"",2,3,4,5,6,7,8,9,10,11,12,13,14,15,16,17,18,19,20}&amp;$C118)*{1,2,3,4,5,6,7,8,9,10,11,12,13,14,15,16,17,18,19,20})</f>
        <v>0</v>
      </c>
      <c r="J118" s="151">
        <f>SUM(COUNTIF(HAT242N,{"",2,3,4,5,6,7,8,9,10,11,12,13,14,15,16,17,18,19,20}&amp;$C118)*{1,2,3,4,5,6,7,8,9,10,11,12,13,14,15,16,17,18,19,20})</f>
        <v>0</v>
      </c>
      <c r="K118" s="151">
        <f>SUM(COUNTIF(HAT32N,{"",2,3,4,5,6,7,8,9,10,11,12,13,14,15,16,17,18,19,20}&amp;$C118)*{1,2,3,4,5,6,7,8,9,10,11,12,13,14,15,16,17,18,19,20})</f>
        <v>0</v>
      </c>
      <c r="L118" s="151">
        <f>SUM(COUNTIF(HAT160N,{"",2,3,4,5,6,7,8,9,10,11,12,13,14,15,16,17,18,19,20}&amp;$C118)*{1,2,3,4,5,6,7,8,9,10,11,12,13,14,15,16,17,18,19,20})</f>
        <v>0</v>
      </c>
      <c r="M118" s="151">
        <f>SUM(COUNTIF(HAT164N,{"",2,3,4,5,6,7,8,9,10,11,12,13,14,15,16,17,18,19,20}&amp;$C118)*{1,2,3,4,5,6,7,8,9,10,11,12,13,14,15,16,17,18,19,20})</f>
        <v>0</v>
      </c>
      <c r="N118" s="151">
        <f>SUM(COUNTIF(HAT95N,{"",2,3,4,5,6,7,8,9,10,11,12,13,14,15,16,17,18,19,20}&amp;$C118)*{1,2,3,4,5,6,7,8,9,10,11,12,13,14,15,16,17,18,19,20})</f>
        <v>0</v>
      </c>
      <c r="O118" s="151">
        <f>SUM(COUNTIF(HAT8N,{"",2,3,4,5,6,7,8,9,10,11,12,13,14,15,16,17,18,19,20}&amp;$C118)*{1,2,3,4,5,6,7,8,9,10,11,12,13,14,15,16,17,18,19,20})</f>
        <v>0</v>
      </c>
      <c r="P118" s="151">
        <f>SUM(COUNTIF(HAT52N,{"",2,3,4,5,6,7,8,9,10,11,12,13,14,15,16,17,18,19,20}&amp;$C118)*{1,2,3,4,5,6,7,8,9,10,11,12,13,14,15,16,17,18,19,20})</f>
        <v>0</v>
      </c>
      <c r="Q118" s="151">
        <f>SUM(COUNTIF(HAT10N,{"",2,3,4,5,6,7,8,9,10,11,12,13,14,15,16,17,18,19,20}&amp;$C118)*{1,2,3,4,5,6,7,8,9,10,11,12,13,14,15,16,17,18,19,20})</f>
        <v>14</v>
      </c>
      <c r="R118" s="151">
        <f>SUM(COUNTIF(HAT118N,{"",2,3,4,5,6,7,8,9,10,11,12,13,14,15,16,17,18,19,20}&amp;$C118)*{1,2,3,4,5,6,7,8,9,10,11,12,13,14,15,16,17,18,19,20})</f>
        <v>0</v>
      </c>
      <c r="S118" s="151">
        <f>SUM(COUNTIF(HAT301N,{"",2,3,4,5,6,7,8,9,10,11,12,13,14,15,16,17,18,19,20}&amp;$C118)*{1,2,3,4,5,6,7,8,9,10,11,12,13,14,15,16,17,18,19,20})</f>
        <v>0</v>
      </c>
      <c r="T118" s="151">
        <f>SUM(COUNTIF(HAT46N,{"",2,3,4,5,6,7,8,9,10,11,12,13,14,15,16,17,18,19,20}&amp;$C118)*{1,2,3,4,5,6,7,8,9,10,11,12,13,14,15,16,17,18,19,20})</f>
        <v>0</v>
      </c>
      <c r="U118" s="151">
        <f>SUM(COUNTIF(HAT378N,{"",2,3,4,5,6,7,8,9,10,11,12,13,14,15,16,17,18,19,20}&amp;$C118)*{1,2,3,4,5,6,7,8,9,10,11,12,13,14,15,16,17,18,19,20})</f>
        <v>0</v>
      </c>
      <c r="V118" s="145">
        <f t="shared" si="4"/>
        <v>14</v>
      </c>
      <c r="W118" s="149"/>
    </row>
    <row r="119" spans="1:24" ht="15" hidden="1" customHeight="1">
      <c r="A119" s="141" t="str">
        <f>IF(V119=0,"ẩn",MAX($A$4:$A118)+1)</f>
        <v>ẩn</v>
      </c>
      <c r="B119" s="348" t="s">
        <v>66</v>
      </c>
      <c r="C119" s="349" t="s">
        <v>142</v>
      </c>
      <c r="D119" s="350" t="s">
        <v>9</v>
      </c>
      <c r="E119" s="351">
        <f t="array" ref="E119">SUM(COUNTIF(HAT51N,{"",2,3,4,5,6,7,8,9,10,11,12,13,14,15,16,17,18,19,20}&amp;$C119)*{1,2,3,4,5,6,7,8,9,10,11,12,13,14,15,16,17,18,19,20})</f>
        <v>0</v>
      </c>
      <c r="F119" s="351">
        <f t="array" ref="F119">SUM(COUNTIF(HAT63N,{"",2,3,4,5,6,7,8,9,10,11,12,13,14,15,16,17,18,19,20}&amp;$C119)*{1,2,3,4,5,6,7,8,9,10,11,12,13,14,15,16,17,18,19,20})</f>
        <v>0</v>
      </c>
      <c r="G119" s="351">
        <f t="array" ref="G119">SUM(COUNTIF(HAT218N,{"",2,3,4,5,6,7,8,9,10,11,12,13,14,15,16,17,18,19,20}&amp;$C119)*{1,2,3,4,5,6,7,8,9,10,11,12,13,14,15,16,17,18,19,20})</f>
        <v>0</v>
      </c>
      <c r="H119" s="351">
        <f t="array" ref="H119">SUM(COUNTIF(HAT22N,{"",2,3,4,5,6,7,8,9,10,11,12,13,14,15,16,17,18,19,20}&amp;$C119)*{1,2,3,4,5,6,7,8,9,10,11,12,13,14,15,16,17,18,19,20})</f>
        <v>0</v>
      </c>
      <c r="I119" s="351">
        <f t="array" ref="I119">SUM(COUNTIF(HAT23N,{"",2,3,4,5,6,7,8,9,10,11,12,13,14,15,16,17,18,19,20}&amp;$C119)*{1,2,3,4,5,6,7,8,9,10,11,12,13,14,15,16,17,18,19,20})</f>
        <v>0</v>
      </c>
      <c r="J119" s="351">
        <f>SUM(COUNTIF(HAT242N,{"",2,3,4,5,6,7,8,9,10,11,12,13,14,15,16,17,18,19,20}&amp;$C119)*{1,2,3,4,5,6,7,8,9,10,11,12,13,14,15,16,17,18,19,20})</f>
        <v>0</v>
      </c>
      <c r="K119" s="351">
        <f>SUM(COUNTIF(HAT32N,{"",2,3,4,5,6,7,8,9,10,11,12,13,14,15,16,17,18,19,20}&amp;$C119)*{1,2,3,4,5,6,7,8,9,10,11,12,13,14,15,16,17,18,19,20})</f>
        <v>0</v>
      </c>
      <c r="L119" s="351">
        <f>SUM(COUNTIF(HAT160N,{"",2,3,4,5,6,7,8,9,10,11,12,13,14,15,16,17,18,19,20}&amp;$C119)*{1,2,3,4,5,6,7,8,9,10,11,12,13,14,15,16,17,18,19,20})</f>
        <v>0</v>
      </c>
      <c r="M119" s="351">
        <f>SUM(COUNTIF(HAT164N,{"",2,3,4,5,6,7,8,9,10,11,12,13,14,15,16,17,18,19,20}&amp;$C119)*{1,2,3,4,5,6,7,8,9,10,11,12,13,14,15,16,17,18,19,20})</f>
        <v>0</v>
      </c>
      <c r="N119" s="351">
        <f>SUM(COUNTIF(HAT95N,{"",2,3,4,5,6,7,8,9,10,11,12,13,14,15,16,17,18,19,20}&amp;$C119)*{1,2,3,4,5,6,7,8,9,10,11,12,13,14,15,16,17,18,19,20})</f>
        <v>0</v>
      </c>
      <c r="O119" s="351">
        <f>SUM(COUNTIF(HAT8N,{"",2,3,4,5,6,7,8,9,10,11,12,13,14,15,16,17,18,19,20}&amp;$C119)*{1,2,3,4,5,6,7,8,9,10,11,12,13,14,15,16,17,18,19,20})</f>
        <v>0</v>
      </c>
      <c r="P119" s="351">
        <f>SUM(COUNTIF(HAT52N,{"",2,3,4,5,6,7,8,9,10,11,12,13,14,15,16,17,18,19,20}&amp;$C119)*{1,2,3,4,5,6,7,8,9,10,11,12,13,14,15,16,17,18,19,20})</f>
        <v>0</v>
      </c>
      <c r="Q119" s="351">
        <f>SUM(COUNTIF(HAT10N,{"",2,3,4,5,6,7,8,9,10,11,12,13,14,15,16,17,18,19,20}&amp;$C119)*{1,2,3,4,5,6,7,8,9,10,11,12,13,14,15,16,17,18,19,20})</f>
        <v>0</v>
      </c>
      <c r="R119" s="351">
        <f>SUM(COUNTIF(HAT118N,{"",2,3,4,5,6,7,8,9,10,11,12,13,14,15,16,17,18,19,20}&amp;$C119)*{1,2,3,4,5,6,7,8,9,10,11,12,13,14,15,16,17,18,19,20})</f>
        <v>0</v>
      </c>
      <c r="S119" s="351">
        <f>SUM(COUNTIF(HAT301N,{"",2,3,4,5,6,7,8,9,10,11,12,13,14,15,16,17,18,19,20}&amp;$C119)*{1,2,3,4,5,6,7,8,9,10,11,12,13,14,15,16,17,18,19,20})</f>
        <v>0</v>
      </c>
      <c r="T119" s="351">
        <f>SUM(COUNTIF(HAT46N,{"",2,3,4,5,6,7,8,9,10,11,12,13,14,15,16,17,18,19,20}&amp;$C119)*{1,2,3,4,5,6,7,8,9,10,11,12,13,14,15,16,17,18,19,20})</f>
        <v>0</v>
      </c>
      <c r="U119" s="351">
        <f>SUM(COUNTIF(HAT378N,{"",2,3,4,5,6,7,8,9,10,11,12,13,14,15,16,17,18,19,20}&amp;$C119)*{1,2,3,4,5,6,7,8,9,10,11,12,13,14,15,16,17,18,19,20})</f>
        <v>0</v>
      </c>
      <c r="V119" s="145">
        <f t="shared" si="4"/>
        <v>0</v>
      </c>
      <c r="W119" s="352"/>
    </row>
    <row r="120" spans="1:24" ht="15" customHeight="1">
      <c r="A120" s="113"/>
      <c r="B120" s="114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6"/>
      <c r="O120" s="116"/>
      <c r="P120" s="116"/>
      <c r="Q120" s="116"/>
      <c r="R120" s="116"/>
      <c r="S120" s="116"/>
      <c r="T120" s="116"/>
      <c r="U120" s="116"/>
      <c r="V120" s="42"/>
      <c r="W120" s="117"/>
    </row>
    <row r="122" spans="1:24" ht="15" customHeight="1">
      <c r="C122" s="118"/>
      <c r="D122" s="118"/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</row>
    <row r="123" spans="1:24" ht="15" customHeight="1">
      <c r="A123" s="119"/>
      <c r="B123" s="118"/>
      <c r="C123" s="120"/>
      <c r="D123" s="120"/>
      <c r="E123" s="120"/>
      <c r="F123" s="120"/>
      <c r="G123" s="120"/>
      <c r="H123" s="120"/>
      <c r="I123" s="120"/>
      <c r="J123" s="120"/>
      <c r="K123" s="120"/>
      <c r="L123" s="120"/>
      <c r="M123" s="121"/>
      <c r="N123" s="121"/>
      <c r="O123" s="121"/>
      <c r="P123" s="121"/>
      <c r="Q123" s="121"/>
      <c r="R123" s="121"/>
      <c r="S123" s="121"/>
      <c r="T123" s="121"/>
      <c r="U123" s="121"/>
    </row>
    <row r="125" spans="1:24" ht="15" customHeight="1">
      <c r="A125" s="122"/>
      <c r="C125" s="120"/>
      <c r="D125" s="120"/>
      <c r="E125" s="120"/>
      <c r="F125" s="120"/>
      <c r="G125" s="120"/>
      <c r="H125" s="120"/>
      <c r="I125" s="120"/>
      <c r="J125" s="120"/>
      <c r="K125" s="120"/>
      <c r="L125" s="120"/>
      <c r="M125" s="121"/>
      <c r="N125" s="121"/>
      <c r="O125" s="121"/>
      <c r="P125" s="121"/>
      <c r="Q125" s="121"/>
      <c r="R125" s="121"/>
      <c r="S125" s="121"/>
      <c r="T125" s="121"/>
      <c r="U125" s="121"/>
    </row>
    <row r="126" spans="1:24" ht="15" customHeight="1">
      <c r="A126" s="123"/>
      <c r="B126" s="112"/>
      <c r="C126" s="124"/>
      <c r="D126" s="124"/>
      <c r="E126" s="124"/>
      <c r="F126" s="124"/>
      <c r="G126" s="124"/>
      <c r="H126" s="124"/>
      <c r="I126" s="124"/>
      <c r="J126" s="124"/>
      <c r="K126" s="124"/>
      <c r="L126" s="124"/>
      <c r="M126" s="125"/>
      <c r="N126" s="125"/>
      <c r="O126" s="125"/>
      <c r="P126" s="125"/>
      <c r="Q126" s="125"/>
      <c r="R126" s="125"/>
      <c r="S126" s="125"/>
      <c r="T126" s="125"/>
      <c r="U126" s="125"/>
    </row>
    <row r="127" spans="1:24" ht="15" customHeight="1">
      <c r="A127" s="123"/>
      <c r="C127" s="124"/>
      <c r="D127" s="126"/>
      <c r="E127" s="126"/>
      <c r="F127" s="126"/>
      <c r="G127" s="126"/>
      <c r="H127" s="126"/>
      <c r="I127" s="126"/>
      <c r="J127" s="126"/>
      <c r="K127" s="126"/>
      <c r="L127" s="126"/>
      <c r="M127" s="125"/>
      <c r="N127" s="125"/>
      <c r="O127" s="125"/>
      <c r="P127" s="125"/>
      <c r="Q127" s="125"/>
      <c r="R127" s="125"/>
      <c r="S127" s="125"/>
      <c r="T127" s="125"/>
      <c r="U127" s="125"/>
    </row>
    <row r="128" spans="1:24" ht="15" customHeight="1">
      <c r="A128" s="123"/>
      <c r="C128" s="124"/>
      <c r="D128" s="112"/>
      <c r="E128" s="112"/>
      <c r="F128" s="112"/>
      <c r="G128" s="112"/>
      <c r="H128" s="112"/>
      <c r="I128" s="112"/>
      <c r="J128" s="112"/>
      <c r="K128" s="112"/>
      <c r="L128" s="112"/>
      <c r="M128" s="118"/>
      <c r="N128" s="118"/>
      <c r="O128" s="118"/>
      <c r="P128" s="118"/>
      <c r="Q128" s="118"/>
      <c r="R128" s="118"/>
      <c r="S128" s="118"/>
      <c r="T128" s="118"/>
      <c r="U128" s="118"/>
    </row>
    <row r="129" spans="1:23" ht="15" customHeight="1">
      <c r="A129" s="123"/>
      <c r="B129" s="112"/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125"/>
      <c r="N129" s="125"/>
      <c r="O129" s="125"/>
      <c r="P129" s="125"/>
      <c r="Q129" s="125"/>
      <c r="R129" s="125"/>
      <c r="S129" s="125"/>
      <c r="T129" s="125"/>
      <c r="U129" s="125"/>
    </row>
    <row r="130" spans="1:23" ht="15" customHeight="1">
      <c r="A130" s="122"/>
      <c r="C130" s="124"/>
      <c r="D130" s="126"/>
      <c r="E130" s="126"/>
      <c r="F130" s="126"/>
      <c r="G130" s="126"/>
      <c r="H130" s="126"/>
      <c r="I130" s="126"/>
      <c r="J130" s="126"/>
      <c r="K130" s="126"/>
      <c r="L130" s="126"/>
      <c r="M130" s="125"/>
      <c r="N130" s="125"/>
      <c r="O130" s="125"/>
      <c r="P130" s="125"/>
      <c r="Q130" s="125"/>
      <c r="R130" s="125"/>
      <c r="S130" s="125"/>
      <c r="T130" s="125"/>
      <c r="U130" s="125"/>
    </row>
    <row r="131" spans="1:23" ht="15" customHeight="1">
      <c r="A131" s="122"/>
      <c r="C131" s="124"/>
      <c r="D131" s="126"/>
      <c r="E131" s="126"/>
      <c r="F131" s="126"/>
      <c r="G131" s="126"/>
      <c r="H131" s="126"/>
      <c r="I131" s="126"/>
      <c r="J131" s="126"/>
      <c r="K131" s="126"/>
      <c r="L131" s="126"/>
      <c r="M131" s="125"/>
      <c r="N131" s="125"/>
      <c r="O131" s="125"/>
      <c r="P131" s="125"/>
      <c r="Q131" s="125"/>
      <c r="R131" s="125"/>
      <c r="S131" s="125"/>
      <c r="T131" s="125"/>
      <c r="U131" s="125"/>
    </row>
    <row r="132" spans="1:23" ht="15" customHeight="1">
      <c r="A132" s="122"/>
      <c r="C132" s="124"/>
      <c r="D132" s="126"/>
      <c r="E132" s="126"/>
      <c r="F132" s="126"/>
      <c r="G132" s="126"/>
      <c r="H132" s="126"/>
      <c r="I132" s="126"/>
      <c r="J132" s="126"/>
      <c r="K132" s="126"/>
      <c r="L132" s="126"/>
      <c r="M132" s="125"/>
      <c r="N132" s="125"/>
      <c r="O132" s="125"/>
      <c r="P132" s="125"/>
      <c r="Q132" s="125"/>
      <c r="R132" s="125"/>
      <c r="S132" s="125"/>
      <c r="T132" s="125"/>
      <c r="U132" s="125"/>
    </row>
    <row r="133" spans="1:23" ht="15" customHeight="1">
      <c r="A133" s="122"/>
      <c r="C133" s="124"/>
      <c r="D133" s="126"/>
      <c r="E133" s="126"/>
      <c r="F133" s="126"/>
      <c r="G133" s="126"/>
      <c r="H133" s="126"/>
      <c r="I133" s="126"/>
      <c r="J133" s="126"/>
      <c r="K133" s="126"/>
      <c r="L133" s="126"/>
      <c r="M133" s="125"/>
      <c r="N133" s="125"/>
      <c r="O133" s="125"/>
      <c r="P133" s="125"/>
      <c r="Q133" s="125"/>
      <c r="R133" s="125"/>
      <c r="S133" s="125"/>
      <c r="T133" s="125"/>
      <c r="U133" s="125"/>
    </row>
    <row r="134" spans="1:23" ht="15" customHeight="1">
      <c r="A134" s="127"/>
      <c r="B134" s="112"/>
      <c r="C134" s="124"/>
      <c r="D134" s="124"/>
      <c r="E134" s="124"/>
      <c r="F134" s="124"/>
      <c r="G134" s="124"/>
      <c r="H134" s="124"/>
      <c r="I134" s="124"/>
      <c r="J134" s="124"/>
      <c r="K134" s="124"/>
      <c r="L134" s="124"/>
      <c r="M134" s="125"/>
      <c r="N134" s="125"/>
      <c r="O134" s="125"/>
      <c r="P134" s="125"/>
      <c r="Q134" s="125"/>
      <c r="R134" s="125"/>
      <c r="S134" s="125"/>
      <c r="T134" s="125"/>
      <c r="U134" s="125"/>
    </row>
    <row r="135" spans="1:23" s="112" customFormat="1" ht="15" customHeight="1">
      <c r="A135" s="104"/>
      <c r="C135" s="124"/>
      <c r="D135" s="124"/>
      <c r="E135" s="124"/>
      <c r="F135" s="124"/>
      <c r="G135" s="124"/>
      <c r="H135" s="124"/>
      <c r="I135" s="124"/>
      <c r="J135" s="124"/>
      <c r="K135" s="124"/>
      <c r="L135" s="124"/>
      <c r="M135" s="125"/>
      <c r="N135" s="125"/>
      <c r="O135" s="125"/>
      <c r="P135" s="125"/>
      <c r="Q135" s="125"/>
      <c r="R135" s="125"/>
      <c r="S135" s="125"/>
      <c r="T135" s="125"/>
      <c r="U135" s="125"/>
      <c r="V135" s="568"/>
    </row>
    <row r="136" spans="1:23" s="112" customFormat="1" ht="15" customHeight="1">
      <c r="A136" s="122"/>
      <c r="B136" s="107"/>
      <c r="C136" s="128"/>
      <c r="D136" s="107"/>
      <c r="E136" s="107"/>
      <c r="F136" s="107"/>
      <c r="G136" s="107"/>
      <c r="H136" s="107"/>
      <c r="I136" s="107"/>
      <c r="J136" s="107"/>
      <c r="K136" s="107"/>
      <c r="L136" s="107"/>
      <c r="M136" s="129"/>
      <c r="N136" s="129"/>
      <c r="O136" s="129"/>
      <c r="P136" s="129"/>
      <c r="Q136" s="129"/>
      <c r="R136" s="129"/>
      <c r="S136" s="129"/>
      <c r="T136" s="129"/>
      <c r="U136" s="129"/>
      <c r="V136" s="568"/>
      <c r="W136" s="107"/>
    </row>
    <row r="137" spans="1:23" s="112" customFormat="1" ht="15" customHeight="1">
      <c r="A137" s="122"/>
      <c r="B137" s="107"/>
      <c r="C137" s="128"/>
      <c r="D137" s="107"/>
      <c r="E137" s="107"/>
      <c r="F137" s="107"/>
      <c r="G137" s="107"/>
      <c r="H137" s="107"/>
      <c r="I137" s="107"/>
      <c r="J137" s="107"/>
      <c r="K137" s="107"/>
      <c r="L137" s="107"/>
      <c r="M137" s="129"/>
      <c r="N137" s="129"/>
      <c r="O137" s="129"/>
      <c r="P137" s="129"/>
      <c r="Q137" s="129"/>
      <c r="R137" s="129"/>
      <c r="S137" s="129"/>
      <c r="T137" s="129"/>
      <c r="U137" s="129"/>
      <c r="V137" s="568"/>
      <c r="W137" s="107"/>
    </row>
    <row r="138" spans="1:23" s="112" customFormat="1" ht="15" customHeight="1">
      <c r="A138" s="106"/>
      <c r="C138" s="120"/>
      <c r="D138" s="120"/>
      <c r="E138" s="120"/>
      <c r="F138" s="120"/>
      <c r="G138" s="120"/>
      <c r="H138" s="120"/>
      <c r="I138" s="120"/>
      <c r="J138" s="120"/>
      <c r="K138" s="120"/>
      <c r="L138" s="120"/>
      <c r="M138" s="121"/>
      <c r="N138" s="121"/>
      <c r="O138" s="121"/>
      <c r="P138" s="121"/>
      <c r="Q138" s="121"/>
      <c r="R138" s="121"/>
      <c r="S138" s="121"/>
      <c r="T138" s="121"/>
      <c r="U138" s="121"/>
      <c r="V138" s="568"/>
      <c r="W138" s="107"/>
    </row>
    <row r="139" spans="1:23" s="112" customFormat="1" ht="15" customHeight="1">
      <c r="A139" s="106"/>
      <c r="C139" s="120"/>
      <c r="D139" s="120"/>
      <c r="E139" s="120"/>
      <c r="F139" s="120"/>
      <c r="G139" s="120"/>
      <c r="H139" s="120"/>
      <c r="I139" s="120"/>
      <c r="J139" s="120"/>
      <c r="K139" s="120"/>
      <c r="L139" s="120"/>
      <c r="M139" s="121"/>
      <c r="N139" s="121"/>
      <c r="O139" s="121"/>
      <c r="P139" s="121"/>
      <c r="Q139" s="121"/>
      <c r="R139" s="121"/>
      <c r="S139" s="121"/>
      <c r="T139" s="121"/>
      <c r="U139" s="121"/>
      <c r="V139" s="568"/>
      <c r="W139" s="107"/>
    </row>
    <row r="140" spans="1:23" s="112" customFormat="1" ht="15" customHeight="1">
      <c r="A140" s="106"/>
      <c r="B140" s="107"/>
      <c r="C140" s="120"/>
      <c r="D140" s="120"/>
      <c r="E140" s="120"/>
      <c r="F140" s="120"/>
      <c r="G140" s="120"/>
      <c r="H140" s="120"/>
      <c r="I140" s="120"/>
      <c r="J140" s="120"/>
      <c r="K140" s="120"/>
      <c r="L140" s="120"/>
      <c r="M140" s="121"/>
      <c r="N140" s="121"/>
      <c r="O140" s="121"/>
      <c r="P140" s="121"/>
      <c r="Q140" s="121"/>
      <c r="R140" s="121"/>
      <c r="S140" s="121"/>
      <c r="T140" s="121"/>
      <c r="U140" s="121"/>
      <c r="V140" s="568"/>
      <c r="W140" s="107"/>
    </row>
    <row r="141" spans="1:23" s="112" customFormat="1" ht="15" customHeight="1">
      <c r="A141" s="106"/>
      <c r="B141" s="107"/>
      <c r="C141" s="126"/>
      <c r="D141" s="107"/>
      <c r="E141" s="107"/>
      <c r="F141" s="107"/>
      <c r="G141" s="107"/>
      <c r="H141" s="107"/>
      <c r="I141" s="107"/>
      <c r="J141" s="107"/>
      <c r="K141" s="107"/>
      <c r="L141" s="107"/>
      <c r="M141" s="129"/>
      <c r="N141" s="129"/>
      <c r="O141" s="129"/>
      <c r="P141" s="129"/>
      <c r="Q141" s="129"/>
      <c r="R141" s="129"/>
      <c r="S141" s="129"/>
      <c r="T141" s="129"/>
      <c r="U141" s="129"/>
      <c r="V141" s="568"/>
      <c r="W141" s="107"/>
    </row>
    <row r="142" spans="1:23" s="112" customFormat="1" ht="15" customHeight="1">
      <c r="A142" s="106"/>
      <c r="B142" s="107"/>
      <c r="C142" s="130"/>
      <c r="D142" s="107"/>
      <c r="E142" s="107"/>
      <c r="F142" s="107"/>
      <c r="G142" s="107"/>
      <c r="H142" s="107"/>
      <c r="I142" s="107"/>
      <c r="J142" s="107"/>
      <c r="K142" s="107"/>
      <c r="L142" s="107"/>
      <c r="M142" s="129"/>
      <c r="N142" s="129"/>
      <c r="O142" s="129"/>
      <c r="P142" s="129"/>
      <c r="Q142" s="129"/>
      <c r="R142" s="129"/>
      <c r="S142" s="129"/>
      <c r="T142" s="129"/>
      <c r="U142" s="129"/>
      <c r="V142" s="568"/>
      <c r="W142" s="107"/>
    </row>
    <row r="145" spans="1:23" s="112" customFormat="1" ht="15" customHeight="1">
      <c r="A145" s="106"/>
      <c r="B145" s="107"/>
      <c r="C145" s="107"/>
      <c r="D145" s="107"/>
      <c r="E145" s="107"/>
      <c r="F145" s="107"/>
      <c r="G145" s="107"/>
      <c r="H145" s="107"/>
      <c r="I145" s="107"/>
      <c r="J145" s="107"/>
      <c r="K145" s="107"/>
      <c r="L145" s="107"/>
      <c r="M145" s="129"/>
      <c r="N145" s="129"/>
      <c r="O145" s="129"/>
      <c r="P145" s="129"/>
      <c r="Q145" s="129"/>
      <c r="R145" s="129"/>
      <c r="S145" s="129"/>
      <c r="T145" s="129"/>
      <c r="U145" s="129"/>
      <c r="V145" s="568"/>
      <c r="W145" s="107"/>
    </row>
  </sheetData>
  <autoFilter ref="A4:W119" xr:uid="{00000000-0009-0000-0000-000004000000}">
    <filterColumn colId="0">
      <filters>
        <filter val="1"/>
        <filter val="10"/>
        <filter val="11"/>
        <filter val="12"/>
        <filter val="13"/>
        <filter val="14"/>
        <filter val="15"/>
        <filter val="16"/>
        <filter val="17"/>
        <filter val="18"/>
        <filter val="19"/>
        <filter val="2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3"/>
        <filter val="30"/>
        <filter val="31"/>
        <filter val="32"/>
        <filter val="33"/>
        <filter val="34"/>
        <filter val="35"/>
        <filter val="36"/>
        <filter val="37"/>
        <filter val="38"/>
        <filter val="39"/>
        <filter val="4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  <filter val="5"/>
        <filter val="50"/>
        <filter val="6"/>
        <filter val="7"/>
        <filter val="8"/>
        <filter val="9"/>
        <filter val="II"/>
        <filter val="III"/>
        <filter val="IV"/>
        <filter val="V"/>
        <filter val="VI"/>
        <filter val="VII"/>
        <filter val="VIII"/>
        <filter val="x"/>
      </filters>
    </filterColumn>
  </autoFilter>
  <mergeCells count="4">
    <mergeCell ref="A1:W1"/>
    <mergeCell ref="V2:V3"/>
    <mergeCell ref="W2:W3"/>
    <mergeCell ref="E2:U2"/>
  </mergeCells>
  <phoneticPr fontId="100" type="noConversion"/>
  <printOptions horizontalCentered="1"/>
  <pageMargins left="0.27559055118110237" right="0.19685039370078741" top="0.59055118110236227" bottom="0.43307086614173229" header="0.51181102362204722" footer="0.51181102362204722"/>
  <pageSetup paperSize="8" scale="7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BF543"/>
    <outlinePr summaryBelow="0"/>
    <pageSetUpPr fitToPage="1"/>
  </sheetPr>
  <dimension ref="A1:AJ381"/>
  <sheetViews>
    <sheetView zoomScale="85" zoomScaleNormal="85" workbookViewId="0">
      <pane xSplit="3" ySplit="5" topLeftCell="D272" activePane="bottomRight" state="frozen"/>
      <selection pane="topRight" activeCell="C1" sqref="C1"/>
      <selection pane="bottomLeft" activeCell="A6" sqref="A6"/>
      <selection pane="bottomRight" activeCell="A272" sqref="A272:XFD272"/>
    </sheetView>
  </sheetViews>
  <sheetFormatPr defaultColWidth="9.109375" defaultRowHeight="14.4"/>
  <cols>
    <col min="1" max="1" width="3.5546875" style="353" customWidth="1"/>
    <col min="2" max="2" width="14.33203125" style="357" customWidth="1"/>
    <col min="3" max="3" width="34.6640625" style="357" customWidth="1"/>
    <col min="4" max="4" width="15.88671875" style="357" customWidth="1"/>
    <col min="5" max="5" width="9.88671875" style="403" customWidth="1"/>
    <col min="6" max="6" width="14.88671875" style="363" customWidth="1"/>
    <col min="7" max="7" width="13.5546875" style="357" customWidth="1"/>
    <col min="8" max="8" width="10.5546875" style="357" customWidth="1"/>
    <col min="9" max="9" width="13" style="357" customWidth="1"/>
    <col min="10" max="10" width="10.5546875" style="357" customWidth="1"/>
    <col min="11" max="11" width="9.109375" style="357" customWidth="1"/>
    <col min="12" max="12" width="9.88671875" style="357" bestFit="1" customWidth="1"/>
    <col min="13" max="13" width="13.44140625" style="357" bestFit="1" customWidth="1"/>
    <col min="14" max="14" width="15" style="357" bestFit="1" customWidth="1"/>
    <col min="15" max="15" width="18" style="357" customWidth="1"/>
    <col min="16" max="16" width="14" style="357" customWidth="1"/>
    <col min="17" max="20" width="13.5546875" style="357" customWidth="1"/>
    <col min="21" max="21" width="9.33203125" style="357" customWidth="1"/>
    <col min="22" max="22" width="12.109375" style="357" customWidth="1"/>
    <col min="23" max="23" width="11.109375" style="357" customWidth="1"/>
    <col min="24" max="24" width="12.88671875" style="357" customWidth="1"/>
    <col min="25" max="25" width="15" style="357" customWidth="1"/>
    <col min="26" max="26" width="11" style="357" customWidth="1"/>
    <col min="27" max="27" width="12" style="357" customWidth="1"/>
    <col min="28" max="28" width="13.33203125" style="357" customWidth="1"/>
    <col min="29" max="29" width="11.109375" style="357" customWidth="1"/>
    <col min="30" max="30" width="11.33203125" style="357" customWidth="1"/>
    <col min="31" max="31" width="9.33203125" style="357" customWidth="1"/>
    <col min="32" max="32" width="13.88671875" style="357" customWidth="1"/>
    <col min="33" max="33" width="10.5546875" style="357" customWidth="1"/>
    <col min="34" max="34" width="7" style="357" customWidth="1"/>
    <col min="35" max="35" width="2.33203125" style="400" bestFit="1" customWidth="1"/>
    <col min="36" max="16384" width="9.109375" style="357"/>
  </cols>
  <sheetData>
    <row r="1" spans="1:35" ht="14.25" customHeight="1">
      <c r="B1" s="354" t="s">
        <v>883</v>
      </c>
      <c r="C1" s="354"/>
      <c r="D1" s="354"/>
      <c r="E1" s="355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  <c r="T1" s="354"/>
      <c r="U1" s="354"/>
      <c r="V1" s="354"/>
      <c r="W1" s="354"/>
      <c r="X1" s="354"/>
      <c r="Y1" s="354"/>
      <c r="Z1" s="354"/>
      <c r="AA1" s="354"/>
      <c r="AB1" s="354"/>
      <c r="AC1" s="354"/>
      <c r="AD1" s="354"/>
      <c r="AE1" s="354"/>
      <c r="AF1" s="354"/>
      <c r="AG1" s="354"/>
      <c r="AH1" s="354"/>
      <c r="AI1" s="356"/>
    </row>
    <row r="2" spans="1:35" ht="15.6">
      <c r="B2" s="525" t="s">
        <v>1273</v>
      </c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25"/>
      <c r="W2" s="525"/>
      <c r="X2" s="525"/>
      <c r="Y2" s="525"/>
      <c r="Z2" s="525"/>
      <c r="AA2" s="525"/>
      <c r="AB2" s="525"/>
      <c r="AC2" s="525"/>
      <c r="AD2" s="525"/>
      <c r="AE2" s="525"/>
      <c r="AF2" s="525"/>
      <c r="AG2" s="525"/>
      <c r="AH2" s="525"/>
      <c r="AI2" s="358"/>
    </row>
    <row r="3" spans="1:35" ht="15.6">
      <c r="B3" s="359"/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  <c r="N3" s="359"/>
      <c r="O3" s="359"/>
      <c r="P3" s="359"/>
      <c r="Q3" s="359"/>
      <c r="R3" s="359"/>
      <c r="S3" s="359"/>
      <c r="T3" s="359"/>
      <c r="U3" s="359"/>
      <c r="V3" s="359"/>
      <c r="W3" s="359"/>
      <c r="X3" s="359"/>
      <c r="Y3" s="359"/>
      <c r="Z3" s="359"/>
      <c r="AA3" s="359"/>
      <c r="AB3" s="359"/>
      <c r="AC3" s="359"/>
      <c r="AD3" s="359"/>
      <c r="AE3" s="359"/>
      <c r="AF3" s="359"/>
      <c r="AG3" s="359"/>
      <c r="AH3" s="359"/>
      <c r="AI3" s="358"/>
    </row>
    <row r="4" spans="1:35" s="363" customFormat="1" ht="15" customHeight="1">
      <c r="A4" s="360"/>
      <c r="B4" s="526" t="s">
        <v>1278</v>
      </c>
      <c r="C4" s="526" t="s">
        <v>1277</v>
      </c>
      <c r="D4" s="526" t="s">
        <v>81</v>
      </c>
      <c r="E4" s="532" t="s">
        <v>1555</v>
      </c>
      <c r="F4" s="526" t="s">
        <v>81</v>
      </c>
      <c r="G4" s="530" t="s">
        <v>43</v>
      </c>
      <c r="H4" s="528" t="s">
        <v>191</v>
      </c>
      <c r="I4" s="526" t="s">
        <v>1554</v>
      </c>
      <c r="J4" s="526" t="s">
        <v>1556</v>
      </c>
      <c r="K4" s="526" t="s">
        <v>884</v>
      </c>
      <c r="L4" s="526" t="s">
        <v>16</v>
      </c>
      <c r="M4" s="526" t="s">
        <v>192</v>
      </c>
      <c r="N4" s="526" t="s">
        <v>161</v>
      </c>
      <c r="O4" s="526" t="s">
        <v>1486</v>
      </c>
      <c r="P4" s="536" t="s">
        <v>2220</v>
      </c>
      <c r="Q4" s="534"/>
      <c r="R4" s="534"/>
      <c r="S4" s="534"/>
      <c r="T4" s="534"/>
      <c r="U4" s="535"/>
      <c r="V4" s="534" t="s">
        <v>1610</v>
      </c>
      <c r="W4" s="534"/>
      <c r="X4" s="534"/>
      <c r="Y4" s="534"/>
      <c r="Z4" s="534"/>
      <c r="AA4" s="535"/>
      <c r="AB4" s="534" t="s">
        <v>83</v>
      </c>
      <c r="AC4" s="534"/>
      <c r="AD4" s="534"/>
      <c r="AE4" s="534"/>
      <c r="AF4" s="534"/>
      <c r="AG4" s="361"/>
      <c r="AH4" s="524" t="s">
        <v>6</v>
      </c>
      <c r="AI4" s="362"/>
    </row>
    <row r="5" spans="1:35" s="363" customFormat="1" ht="41.4">
      <c r="A5" s="360"/>
      <c r="B5" s="527"/>
      <c r="C5" s="527"/>
      <c r="D5" s="527"/>
      <c r="E5" s="533"/>
      <c r="F5" s="527"/>
      <c r="G5" s="531"/>
      <c r="H5" s="529"/>
      <c r="I5" s="527"/>
      <c r="J5" s="527"/>
      <c r="K5" s="527"/>
      <c r="L5" s="527"/>
      <c r="M5" s="527"/>
      <c r="N5" s="527"/>
      <c r="O5" s="527"/>
      <c r="P5" s="364" t="s">
        <v>81</v>
      </c>
      <c r="Q5" s="365" t="s">
        <v>1557</v>
      </c>
      <c r="R5" s="365" t="s">
        <v>108</v>
      </c>
      <c r="S5" s="365" t="s">
        <v>2205</v>
      </c>
      <c r="T5" s="365" t="s">
        <v>1607</v>
      </c>
      <c r="U5" s="365" t="s">
        <v>884</v>
      </c>
      <c r="V5" s="365" t="s">
        <v>1573</v>
      </c>
      <c r="W5" s="365" t="s">
        <v>1559</v>
      </c>
      <c r="X5" s="365" t="s">
        <v>1574</v>
      </c>
      <c r="Y5" s="365" t="s">
        <v>1558</v>
      </c>
      <c r="Z5" s="365" t="s">
        <v>90</v>
      </c>
      <c r="AA5" s="365" t="s">
        <v>1564</v>
      </c>
      <c r="AB5" s="365" t="s">
        <v>81</v>
      </c>
      <c r="AC5" s="365" t="s">
        <v>44</v>
      </c>
      <c r="AD5" s="365" t="s">
        <v>0</v>
      </c>
      <c r="AE5" s="365" t="s">
        <v>108</v>
      </c>
      <c r="AF5" s="365" t="s">
        <v>1557</v>
      </c>
      <c r="AG5" s="365" t="s">
        <v>1558</v>
      </c>
      <c r="AH5" s="524"/>
      <c r="AI5" s="362"/>
    </row>
    <row r="6" spans="1:35" ht="63.75" customHeight="1">
      <c r="A6" s="366" t="s">
        <v>22</v>
      </c>
      <c r="B6" s="367" t="s">
        <v>208</v>
      </c>
      <c r="C6" s="368" t="s">
        <v>1251</v>
      </c>
      <c r="D6" s="369"/>
      <c r="E6" s="370">
        <f>E7+E22+E29+E39+E48+E57</f>
        <v>1434.7818732851515</v>
      </c>
      <c r="F6" s="369"/>
      <c r="G6" s="371"/>
      <c r="H6" s="371"/>
      <c r="I6" s="371"/>
      <c r="J6" s="371"/>
      <c r="K6" s="371"/>
      <c r="L6" s="371"/>
      <c r="M6" s="371"/>
      <c r="N6" s="371"/>
      <c r="O6" s="371"/>
      <c r="P6" s="371"/>
      <c r="Q6" s="371"/>
      <c r="R6" s="371"/>
      <c r="S6" s="372"/>
      <c r="T6" s="372"/>
      <c r="U6" s="372"/>
      <c r="V6" s="371"/>
      <c r="W6" s="371"/>
      <c r="X6" s="371"/>
      <c r="Y6" s="371"/>
      <c r="Z6" s="371"/>
      <c r="AA6" s="371"/>
      <c r="AB6" s="371"/>
      <c r="AC6" s="371"/>
      <c r="AD6" s="371"/>
      <c r="AE6" s="371"/>
      <c r="AF6" s="371"/>
      <c r="AG6" s="371"/>
      <c r="AH6" s="371"/>
      <c r="AI6" s="373"/>
    </row>
    <row r="7" spans="1:35" ht="49.5" customHeight="1">
      <c r="B7" s="374" t="s">
        <v>885</v>
      </c>
      <c r="C7" s="375" t="s">
        <v>2166</v>
      </c>
      <c r="D7" s="376"/>
      <c r="E7" s="377">
        <f>+SUM(E8:E21)</f>
        <v>451.99957421644257</v>
      </c>
      <c r="F7" s="376"/>
      <c r="G7" s="378"/>
      <c r="H7" s="378"/>
      <c r="I7" s="378"/>
      <c r="J7" s="378"/>
      <c r="K7" s="378"/>
      <c r="L7" s="378"/>
      <c r="M7" s="378"/>
      <c r="N7" s="378"/>
      <c r="O7" s="378"/>
      <c r="P7" s="378"/>
      <c r="Q7" s="378"/>
      <c r="R7" s="378"/>
      <c r="S7" s="378"/>
      <c r="T7" s="378"/>
      <c r="U7" s="378"/>
      <c r="V7" s="378"/>
      <c r="W7" s="378"/>
      <c r="X7" s="378"/>
      <c r="Y7" s="378"/>
      <c r="Z7" s="378"/>
      <c r="AA7" s="378"/>
      <c r="AB7" s="378"/>
      <c r="AC7" s="378"/>
      <c r="AD7" s="378"/>
      <c r="AE7" s="378"/>
      <c r="AF7" s="378"/>
      <c r="AG7" s="378"/>
      <c r="AH7" s="378"/>
      <c r="AI7" s="379">
        <v>1</v>
      </c>
    </row>
    <row r="8" spans="1:35">
      <c r="B8" s="380" t="s">
        <v>1337</v>
      </c>
      <c r="C8" s="381" t="s">
        <v>1338</v>
      </c>
      <c r="D8" s="382"/>
      <c r="E8" s="382"/>
      <c r="F8" s="383" t="s">
        <v>918</v>
      </c>
      <c r="G8" s="384" t="s">
        <v>888</v>
      </c>
      <c r="H8" s="384" t="s">
        <v>888</v>
      </c>
      <c r="I8" s="383" t="s">
        <v>2197</v>
      </c>
      <c r="J8" s="383" t="s">
        <v>889</v>
      </c>
      <c r="K8" s="383" t="s">
        <v>890</v>
      </c>
      <c r="L8" s="383"/>
      <c r="M8" s="383"/>
      <c r="N8" s="383"/>
      <c r="O8" s="383" t="s">
        <v>2204</v>
      </c>
      <c r="P8" s="383"/>
      <c r="Q8" s="383"/>
      <c r="R8" s="383"/>
      <c r="S8" s="383"/>
      <c r="T8" s="383"/>
      <c r="U8" s="383"/>
      <c r="V8" s="383"/>
      <c r="W8" s="383"/>
      <c r="X8" s="383"/>
      <c r="Y8" s="383"/>
      <c r="Z8" s="383"/>
      <c r="AA8" s="383"/>
      <c r="AB8" s="383"/>
      <c r="AC8" s="383"/>
      <c r="AD8" s="383"/>
      <c r="AE8" s="383"/>
      <c r="AF8" s="383"/>
      <c r="AG8" s="383"/>
      <c r="AH8" s="383"/>
      <c r="AI8" s="385"/>
    </row>
    <row r="9" spans="1:35">
      <c r="B9" s="380"/>
      <c r="C9" s="381"/>
      <c r="D9" s="382"/>
      <c r="E9" s="382"/>
      <c r="F9" s="383"/>
      <c r="G9" s="384"/>
      <c r="H9" s="384"/>
      <c r="I9" s="383"/>
      <c r="J9" s="383"/>
      <c r="K9" s="383"/>
      <c r="L9" s="383"/>
      <c r="M9" s="383"/>
      <c r="N9" s="383"/>
      <c r="O9" s="383" t="s">
        <v>2185</v>
      </c>
      <c r="P9" s="383"/>
      <c r="Q9" s="383"/>
      <c r="R9" s="383"/>
      <c r="S9" s="383"/>
      <c r="T9" s="383"/>
      <c r="U9" s="383"/>
      <c r="V9" s="383"/>
      <c r="W9" s="383"/>
      <c r="X9" s="383"/>
      <c r="Y9" s="383"/>
      <c r="Z9" s="383"/>
      <c r="AA9" s="383"/>
      <c r="AB9" s="383"/>
      <c r="AC9" s="383"/>
      <c r="AD9" s="383"/>
      <c r="AE9" s="383"/>
      <c r="AF9" s="383"/>
      <c r="AG9" s="383"/>
      <c r="AH9" s="383"/>
      <c r="AI9" s="385"/>
    </row>
    <row r="10" spans="1:35">
      <c r="B10" s="380" t="s">
        <v>1339</v>
      </c>
      <c r="C10" s="381" t="s">
        <v>1349</v>
      </c>
      <c r="D10" s="382" t="s">
        <v>886</v>
      </c>
      <c r="E10" s="382">
        <v>34.481879299133332</v>
      </c>
      <c r="F10" s="383" t="str">
        <f>ROUND(E10,0)&amp;D10</f>
        <v>34ABC(4x95)</v>
      </c>
      <c r="G10" s="383" t="s">
        <v>2228</v>
      </c>
      <c r="H10" s="383" t="s">
        <v>109</v>
      </c>
      <c r="I10" s="383" t="s">
        <v>2197</v>
      </c>
      <c r="J10" s="383" t="s">
        <v>891</v>
      </c>
      <c r="K10" s="383" t="s">
        <v>892</v>
      </c>
      <c r="L10" s="383" t="s">
        <v>3</v>
      </c>
      <c r="M10" s="383"/>
      <c r="N10" s="383" t="s">
        <v>158</v>
      </c>
      <c r="O10" s="383"/>
      <c r="P10" s="383"/>
      <c r="Q10" s="383"/>
      <c r="R10" s="383"/>
      <c r="S10" s="383"/>
      <c r="T10" s="383"/>
      <c r="U10" s="383"/>
      <c r="V10" s="383"/>
      <c r="W10" s="383"/>
      <c r="X10" s="383"/>
      <c r="Y10" s="383"/>
      <c r="Z10" s="383"/>
      <c r="AA10" s="383"/>
      <c r="AB10" s="383"/>
      <c r="AC10" s="383"/>
      <c r="AD10" s="383"/>
      <c r="AE10" s="383"/>
      <c r="AF10" s="383"/>
      <c r="AG10" s="383"/>
      <c r="AH10" s="383"/>
      <c r="AI10" s="385"/>
    </row>
    <row r="11" spans="1:35">
      <c r="B11" s="380" t="s">
        <v>1340</v>
      </c>
      <c r="C11" s="381" t="s">
        <v>1433</v>
      </c>
      <c r="D11" s="382" t="s">
        <v>886</v>
      </c>
      <c r="E11" s="382">
        <v>42.953463189829058</v>
      </c>
      <c r="F11" s="383" t="str">
        <f t="shared" ref="F11:F20" si="0">ROUND(E11,0)&amp;D11</f>
        <v>43ABC(4x95)</v>
      </c>
      <c r="G11" s="383" t="s">
        <v>2468</v>
      </c>
      <c r="H11" s="383" t="s">
        <v>24</v>
      </c>
      <c r="I11" s="383" t="s">
        <v>264</v>
      </c>
      <c r="J11" s="383" t="s">
        <v>907</v>
      </c>
      <c r="K11" s="383"/>
      <c r="L11" s="383"/>
      <c r="M11" s="383"/>
      <c r="N11" s="383"/>
      <c r="O11" s="383"/>
      <c r="P11" s="383"/>
      <c r="Q11" s="383"/>
      <c r="R11" s="383"/>
      <c r="S11" s="383"/>
      <c r="T11" s="383"/>
      <c r="U11" s="383"/>
      <c r="V11" s="383"/>
      <c r="W11" s="383"/>
      <c r="X11" s="383"/>
      <c r="Y11" s="383"/>
      <c r="Z11" s="383"/>
      <c r="AA11" s="383"/>
      <c r="AB11" s="383"/>
      <c r="AC11" s="383"/>
      <c r="AD11" s="383"/>
      <c r="AE11" s="383"/>
      <c r="AF11" s="383"/>
      <c r="AG11" s="383"/>
      <c r="AH11" s="383"/>
      <c r="AI11" s="385"/>
    </row>
    <row r="12" spans="1:35">
      <c r="B12" s="380" t="s">
        <v>1341</v>
      </c>
      <c r="C12" s="381" t="s">
        <v>1433</v>
      </c>
      <c r="D12" s="382" t="s">
        <v>886</v>
      </c>
      <c r="E12" s="382">
        <v>41.231056256176608</v>
      </c>
      <c r="F12" s="383" t="str">
        <f t="shared" si="0"/>
        <v>41ABC(4x95)</v>
      </c>
      <c r="G12" s="383" t="s">
        <v>2468</v>
      </c>
      <c r="H12" s="383" t="s">
        <v>24</v>
      </c>
      <c r="I12" s="383" t="s">
        <v>264</v>
      </c>
      <c r="J12" s="383" t="s">
        <v>907</v>
      </c>
      <c r="K12" s="383"/>
      <c r="L12" s="383" t="s">
        <v>3</v>
      </c>
      <c r="M12" s="383"/>
      <c r="N12" s="383" t="s">
        <v>158</v>
      </c>
      <c r="O12" s="383"/>
      <c r="P12" s="383"/>
      <c r="Q12" s="383"/>
      <c r="R12" s="383"/>
      <c r="S12" s="383"/>
      <c r="T12" s="383"/>
      <c r="U12" s="383"/>
      <c r="V12" s="383"/>
      <c r="W12" s="383"/>
      <c r="X12" s="383"/>
      <c r="Y12" s="383"/>
      <c r="Z12" s="383"/>
      <c r="AA12" s="383"/>
      <c r="AB12" s="383"/>
      <c r="AC12" s="383"/>
      <c r="AD12" s="383"/>
      <c r="AE12" s="383"/>
      <c r="AF12" s="383"/>
      <c r="AG12" s="383"/>
      <c r="AH12" s="383"/>
      <c r="AI12" s="385"/>
    </row>
    <row r="13" spans="1:35">
      <c r="B13" s="380" t="s">
        <v>1342</v>
      </c>
      <c r="C13" s="381" t="s">
        <v>1433</v>
      </c>
      <c r="D13" s="382" t="s">
        <v>886</v>
      </c>
      <c r="E13" s="382">
        <v>41</v>
      </c>
      <c r="F13" s="383" t="str">
        <f t="shared" si="0"/>
        <v>41ABC(4x95)</v>
      </c>
      <c r="G13" s="383" t="s">
        <v>2468</v>
      </c>
      <c r="H13" s="383" t="s">
        <v>24</v>
      </c>
      <c r="I13" s="383" t="s">
        <v>264</v>
      </c>
      <c r="J13" s="383" t="s">
        <v>907</v>
      </c>
      <c r="K13" s="383"/>
      <c r="L13" s="383"/>
      <c r="M13" s="383"/>
      <c r="N13" s="383"/>
      <c r="O13" s="383"/>
      <c r="P13" s="383"/>
      <c r="Q13" s="383"/>
      <c r="R13" s="383"/>
      <c r="S13" s="383"/>
      <c r="T13" s="383"/>
      <c r="U13" s="383"/>
      <c r="V13" s="383"/>
      <c r="W13" s="383"/>
      <c r="X13" s="383"/>
      <c r="Y13" s="383"/>
      <c r="Z13" s="383"/>
      <c r="AA13" s="383"/>
      <c r="AB13" s="383"/>
      <c r="AC13" s="383"/>
      <c r="AD13" s="383"/>
      <c r="AE13" s="383"/>
      <c r="AF13" s="383"/>
      <c r="AG13" s="383"/>
      <c r="AH13" s="383"/>
      <c r="AI13" s="385"/>
    </row>
    <row r="14" spans="1:35">
      <c r="B14" s="380" t="s">
        <v>1343</v>
      </c>
      <c r="C14" s="381" t="s">
        <v>1433</v>
      </c>
      <c r="D14" s="382" t="s">
        <v>886</v>
      </c>
      <c r="E14" s="382">
        <v>41</v>
      </c>
      <c r="F14" s="383" t="str">
        <f t="shared" si="0"/>
        <v>41ABC(4x95)</v>
      </c>
      <c r="G14" s="383" t="s">
        <v>2468</v>
      </c>
      <c r="H14" s="383" t="s">
        <v>24</v>
      </c>
      <c r="I14" s="383" t="s">
        <v>264</v>
      </c>
      <c r="J14" s="383" t="s">
        <v>907</v>
      </c>
      <c r="K14" s="383"/>
      <c r="L14" s="383"/>
      <c r="M14" s="383"/>
      <c r="N14" s="383"/>
      <c r="O14" s="383"/>
      <c r="P14" s="383"/>
      <c r="Q14" s="383"/>
      <c r="R14" s="383"/>
      <c r="S14" s="383"/>
      <c r="T14" s="383"/>
      <c r="U14" s="383"/>
      <c r="V14" s="383"/>
      <c r="W14" s="383"/>
      <c r="X14" s="383"/>
      <c r="Y14" s="383"/>
      <c r="Z14" s="383"/>
      <c r="AA14" s="383"/>
      <c r="AB14" s="383"/>
      <c r="AC14" s="383"/>
      <c r="AD14" s="383"/>
      <c r="AE14" s="383"/>
      <c r="AF14" s="383"/>
      <c r="AG14" s="383"/>
      <c r="AH14" s="383"/>
      <c r="AI14" s="385"/>
    </row>
    <row r="15" spans="1:35">
      <c r="B15" s="380" t="s">
        <v>1348</v>
      </c>
      <c r="C15" s="381" t="s">
        <v>1349</v>
      </c>
      <c r="D15" s="382" t="s">
        <v>886</v>
      </c>
      <c r="E15" s="382">
        <v>41.976183723630712</v>
      </c>
      <c r="F15" s="383" t="str">
        <f t="shared" si="0"/>
        <v>42ABC(4x95)</v>
      </c>
      <c r="G15" s="383" t="s">
        <v>2228</v>
      </c>
      <c r="H15" s="383" t="s">
        <v>109</v>
      </c>
      <c r="I15" s="383" t="s">
        <v>2197</v>
      </c>
      <c r="J15" s="383" t="s">
        <v>891</v>
      </c>
      <c r="K15" s="383" t="s">
        <v>892</v>
      </c>
      <c r="L15" s="383" t="s">
        <v>3</v>
      </c>
      <c r="M15" s="383"/>
      <c r="N15" s="383" t="s">
        <v>158</v>
      </c>
      <c r="O15" s="383"/>
      <c r="P15" s="383"/>
      <c r="Q15" s="383"/>
      <c r="R15" s="383"/>
      <c r="S15" s="383"/>
      <c r="T15" s="383"/>
      <c r="U15" s="383"/>
      <c r="V15" s="383"/>
      <c r="W15" s="383"/>
      <c r="X15" s="383"/>
      <c r="Y15" s="383"/>
      <c r="Z15" s="383"/>
      <c r="AA15" s="383"/>
      <c r="AB15" s="383"/>
      <c r="AC15" s="383"/>
      <c r="AD15" s="383"/>
      <c r="AE15" s="383"/>
      <c r="AF15" s="383"/>
      <c r="AG15" s="383"/>
      <c r="AH15" s="383"/>
      <c r="AI15" s="385"/>
    </row>
    <row r="16" spans="1:35">
      <c r="B16" s="380" t="s">
        <v>1344</v>
      </c>
      <c r="C16" s="381" t="s">
        <v>1433</v>
      </c>
      <c r="D16" s="382" t="s">
        <v>886</v>
      </c>
      <c r="E16" s="382">
        <v>41</v>
      </c>
      <c r="F16" s="383" t="str">
        <f t="shared" si="0"/>
        <v>41ABC(4x95)</v>
      </c>
      <c r="G16" s="383" t="s">
        <v>2468</v>
      </c>
      <c r="H16" s="383" t="s">
        <v>24</v>
      </c>
      <c r="I16" s="383" t="s">
        <v>264</v>
      </c>
      <c r="J16" s="383" t="s">
        <v>907</v>
      </c>
      <c r="K16" s="383"/>
      <c r="L16" s="383"/>
      <c r="M16" s="383"/>
      <c r="N16" s="383"/>
      <c r="O16" s="383"/>
      <c r="P16" s="383"/>
      <c r="Q16" s="383"/>
      <c r="R16" s="383"/>
      <c r="S16" s="383"/>
      <c r="T16" s="383"/>
      <c r="U16" s="383"/>
      <c r="V16" s="383"/>
      <c r="W16" s="383"/>
      <c r="X16" s="383"/>
      <c r="Y16" s="383"/>
      <c r="Z16" s="383"/>
      <c r="AA16" s="383"/>
      <c r="AB16" s="383"/>
      <c r="AC16" s="383"/>
      <c r="AD16" s="383"/>
      <c r="AE16" s="383"/>
      <c r="AF16" s="383"/>
      <c r="AG16" s="383"/>
      <c r="AH16" s="383"/>
      <c r="AI16" s="385"/>
    </row>
    <row r="17" spans="2:35">
      <c r="B17" s="380" t="s">
        <v>1345</v>
      </c>
      <c r="C17" s="381" t="s">
        <v>1433</v>
      </c>
      <c r="D17" s="382" t="s">
        <v>886</v>
      </c>
      <c r="E17" s="382">
        <v>40.024992192379003</v>
      </c>
      <c r="F17" s="383" t="str">
        <f t="shared" si="0"/>
        <v>40ABC(4x95)</v>
      </c>
      <c r="G17" s="383" t="s">
        <v>2468</v>
      </c>
      <c r="H17" s="383" t="s">
        <v>24</v>
      </c>
      <c r="I17" s="383" t="s">
        <v>264</v>
      </c>
      <c r="J17" s="383" t="s">
        <v>907</v>
      </c>
      <c r="K17" s="383"/>
      <c r="L17" s="383" t="s">
        <v>3</v>
      </c>
      <c r="M17" s="383"/>
      <c r="N17" s="383" t="s">
        <v>158</v>
      </c>
      <c r="O17" s="383"/>
      <c r="P17" s="383"/>
      <c r="Q17" s="383"/>
      <c r="R17" s="383"/>
      <c r="S17" s="383"/>
      <c r="T17" s="383"/>
      <c r="U17" s="383"/>
      <c r="V17" s="383"/>
      <c r="W17" s="383"/>
      <c r="X17" s="383"/>
      <c r="Y17" s="383"/>
      <c r="Z17" s="383"/>
      <c r="AA17" s="383"/>
      <c r="AB17" s="383"/>
      <c r="AC17" s="383"/>
      <c r="AD17" s="383"/>
      <c r="AE17" s="383"/>
      <c r="AF17" s="383"/>
      <c r="AG17" s="383"/>
      <c r="AH17" s="383"/>
      <c r="AI17" s="385"/>
    </row>
    <row r="18" spans="2:35">
      <c r="B18" s="380" t="s">
        <v>1346</v>
      </c>
      <c r="C18" s="381" t="s">
        <v>1433</v>
      </c>
      <c r="D18" s="382" t="s">
        <v>886</v>
      </c>
      <c r="E18" s="382">
        <v>41.231056256176608</v>
      </c>
      <c r="F18" s="383" t="str">
        <f t="shared" si="0"/>
        <v>41ABC(4x95)</v>
      </c>
      <c r="G18" s="383" t="s">
        <v>2468</v>
      </c>
      <c r="H18" s="383" t="s">
        <v>24</v>
      </c>
      <c r="I18" s="383" t="s">
        <v>264</v>
      </c>
      <c r="J18" s="383" t="s">
        <v>907</v>
      </c>
      <c r="K18" s="383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3"/>
      <c r="AA18" s="383"/>
      <c r="AB18" s="383"/>
      <c r="AC18" s="383"/>
      <c r="AD18" s="383"/>
      <c r="AE18" s="383"/>
      <c r="AF18" s="383"/>
      <c r="AG18" s="383"/>
      <c r="AH18" s="383"/>
      <c r="AI18" s="385"/>
    </row>
    <row r="19" spans="2:35">
      <c r="B19" s="380" t="s">
        <v>1347</v>
      </c>
      <c r="C19" s="381" t="s">
        <v>1349</v>
      </c>
      <c r="D19" s="382" t="s">
        <v>886</v>
      </c>
      <c r="E19" s="382">
        <v>42.953463189829058</v>
      </c>
      <c r="F19" s="383" t="str">
        <f t="shared" si="0"/>
        <v>43ABC(4x95)</v>
      </c>
      <c r="G19" s="383" t="s">
        <v>2228</v>
      </c>
      <c r="H19" s="383" t="s">
        <v>109</v>
      </c>
      <c r="I19" s="383" t="s">
        <v>2197</v>
      </c>
      <c r="J19" s="383" t="s">
        <v>891</v>
      </c>
      <c r="K19" s="383" t="s">
        <v>892</v>
      </c>
      <c r="L19" s="383" t="s">
        <v>3</v>
      </c>
      <c r="M19" s="383"/>
      <c r="N19" s="383" t="s">
        <v>158</v>
      </c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383"/>
      <c r="Z19" s="383"/>
      <c r="AA19" s="383"/>
      <c r="AB19" s="383"/>
      <c r="AC19" s="383"/>
      <c r="AD19" s="383"/>
      <c r="AE19" s="383"/>
      <c r="AF19" s="383"/>
      <c r="AG19" s="383"/>
      <c r="AH19" s="383"/>
      <c r="AI19" s="385"/>
    </row>
    <row r="20" spans="2:35">
      <c r="B20" s="380" t="s">
        <v>1350</v>
      </c>
      <c r="C20" s="381" t="s">
        <v>1351</v>
      </c>
      <c r="D20" s="382" t="s">
        <v>886</v>
      </c>
      <c r="E20" s="382">
        <v>44.147480109288232</v>
      </c>
      <c r="F20" s="383" t="str">
        <f t="shared" si="0"/>
        <v>44ABC(4x95)</v>
      </c>
      <c r="G20" s="383" t="s">
        <v>273</v>
      </c>
      <c r="H20" s="383" t="s">
        <v>273</v>
      </c>
      <c r="I20" s="383" t="s">
        <v>2196</v>
      </c>
      <c r="J20" s="383" t="s">
        <v>889</v>
      </c>
      <c r="K20" s="383" t="s">
        <v>890</v>
      </c>
      <c r="L20" s="383"/>
      <c r="M20" s="383"/>
      <c r="N20" s="383"/>
      <c r="O20" s="383" t="s">
        <v>2204</v>
      </c>
      <c r="P20" s="383"/>
      <c r="Q20" s="383"/>
      <c r="R20" s="383"/>
      <c r="S20" s="383"/>
      <c r="T20" s="383"/>
      <c r="U20" s="383"/>
      <c r="V20" s="383"/>
      <c r="W20" s="383"/>
      <c r="X20" s="383"/>
      <c r="Y20" s="383"/>
      <c r="Z20" s="383"/>
      <c r="AA20" s="383"/>
      <c r="AB20" s="383"/>
      <c r="AC20" s="383"/>
      <c r="AD20" s="383"/>
      <c r="AE20" s="383"/>
      <c r="AF20" s="383"/>
      <c r="AG20" s="383"/>
      <c r="AH20" s="383"/>
      <c r="AI20" s="385"/>
    </row>
    <row r="21" spans="2:35">
      <c r="B21" s="380"/>
      <c r="C21" s="386"/>
      <c r="D21" s="382"/>
      <c r="E21" s="382"/>
      <c r="F21" s="383" t="s">
        <v>918</v>
      </c>
      <c r="G21" s="384"/>
      <c r="H21" s="384"/>
      <c r="I21" s="383"/>
      <c r="J21" s="383"/>
      <c r="K21" s="383"/>
      <c r="L21" s="383"/>
      <c r="M21" s="383"/>
      <c r="N21" s="383"/>
      <c r="O21" s="383" t="s">
        <v>2185</v>
      </c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3"/>
      <c r="AA21" s="383"/>
      <c r="AB21" s="383"/>
      <c r="AC21" s="383"/>
      <c r="AD21" s="383"/>
      <c r="AE21" s="383"/>
      <c r="AF21" s="383"/>
      <c r="AG21" s="383"/>
      <c r="AH21" s="383"/>
      <c r="AI21" s="385"/>
    </row>
    <row r="22" spans="2:35" ht="41.4">
      <c r="B22" s="374" t="s">
        <v>893</v>
      </c>
      <c r="C22" s="375" t="s">
        <v>2167</v>
      </c>
      <c r="D22" s="376"/>
      <c r="E22" s="377">
        <f>+SUM(E23:E28)</f>
        <v>107.43238740796231</v>
      </c>
      <c r="F22" s="376"/>
      <c r="G22" s="378"/>
      <c r="H22" s="378"/>
      <c r="I22" s="378"/>
      <c r="J22" s="378"/>
      <c r="K22" s="378"/>
      <c r="L22" s="378"/>
      <c r="M22" s="378"/>
      <c r="N22" s="378"/>
      <c r="O22" s="378"/>
      <c r="P22" s="378"/>
      <c r="Q22" s="378"/>
      <c r="R22" s="378"/>
      <c r="S22" s="378"/>
      <c r="T22" s="378"/>
      <c r="U22" s="378"/>
      <c r="V22" s="378"/>
      <c r="W22" s="378"/>
      <c r="X22" s="378"/>
      <c r="Y22" s="378"/>
      <c r="Z22" s="378"/>
      <c r="AA22" s="378"/>
      <c r="AB22" s="378"/>
      <c r="AC22" s="378"/>
      <c r="AD22" s="378"/>
      <c r="AE22" s="378"/>
      <c r="AF22" s="378"/>
      <c r="AG22" s="378"/>
      <c r="AH22" s="383"/>
      <c r="AI22" s="385"/>
    </row>
    <row r="23" spans="2:35">
      <c r="B23" s="380" t="s">
        <v>1367</v>
      </c>
      <c r="C23" s="381" t="s">
        <v>1368</v>
      </c>
      <c r="D23" s="382" t="s">
        <v>894</v>
      </c>
      <c r="E23" s="382"/>
      <c r="F23" s="383" t="s">
        <v>900</v>
      </c>
      <c r="G23" s="383" t="s">
        <v>2228</v>
      </c>
      <c r="H23" s="383" t="s">
        <v>109</v>
      </c>
      <c r="I23" s="383" t="s">
        <v>2197</v>
      </c>
      <c r="J23" s="383" t="s">
        <v>895</v>
      </c>
      <c r="K23" s="383" t="s">
        <v>890</v>
      </c>
      <c r="L23" s="383" t="s">
        <v>3</v>
      </c>
      <c r="M23" s="383"/>
      <c r="N23" s="383" t="s">
        <v>158</v>
      </c>
      <c r="O23" s="383" t="s">
        <v>2204</v>
      </c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3"/>
      <c r="AA23" s="383"/>
      <c r="AB23" s="383"/>
      <c r="AC23" s="383"/>
      <c r="AD23" s="383"/>
      <c r="AE23" s="383"/>
      <c r="AF23" s="383"/>
      <c r="AG23" s="383"/>
      <c r="AH23" s="383"/>
      <c r="AI23" s="385"/>
    </row>
    <row r="24" spans="2:35">
      <c r="B24" s="380"/>
      <c r="C24" s="381"/>
      <c r="D24" s="382"/>
      <c r="E24" s="382"/>
      <c r="F24" s="383"/>
      <c r="G24" s="383"/>
      <c r="H24" s="383"/>
      <c r="I24" s="383"/>
      <c r="J24" s="383"/>
      <c r="K24" s="383"/>
      <c r="L24" s="383"/>
      <c r="M24" s="383"/>
      <c r="N24" s="383"/>
      <c r="O24" s="383" t="s">
        <v>2186</v>
      </c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3"/>
      <c r="AA24" s="383"/>
      <c r="AB24" s="383"/>
      <c r="AC24" s="383"/>
      <c r="AD24" s="383"/>
      <c r="AE24" s="383"/>
      <c r="AF24" s="383"/>
      <c r="AG24" s="383"/>
      <c r="AH24" s="383"/>
      <c r="AI24" s="385"/>
    </row>
    <row r="25" spans="2:35">
      <c r="B25" s="380" t="s">
        <v>1369</v>
      </c>
      <c r="C25" s="381" t="s">
        <v>1433</v>
      </c>
      <c r="D25" s="382" t="s">
        <v>894</v>
      </c>
      <c r="E25" s="382">
        <v>32</v>
      </c>
      <c r="F25" s="383" t="str">
        <f>ROUND(E25,0)&amp;D25</f>
        <v>32ABC(4x70)</v>
      </c>
      <c r="G25" s="383" t="s">
        <v>2468</v>
      </c>
      <c r="H25" s="383" t="s">
        <v>24</v>
      </c>
      <c r="I25" s="383" t="s">
        <v>264</v>
      </c>
      <c r="J25" s="383" t="s">
        <v>896</v>
      </c>
      <c r="K25" s="383"/>
      <c r="L25" s="383"/>
      <c r="M25" s="383"/>
      <c r="N25" s="383"/>
      <c r="O25" s="383"/>
      <c r="P25" s="383"/>
      <c r="Q25" s="383"/>
      <c r="R25" s="383"/>
      <c r="S25" s="383"/>
      <c r="T25" s="383"/>
      <c r="U25" s="383"/>
      <c r="V25" s="383"/>
      <c r="W25" s="383"/>
      <c r="X25" s="383"/>
      <c r="Y25" s="383"/>
      <c r="Z25" s="383"/>
      <c r="AA25" s="383"/>
      <c r="AB25" s="383"/>
      <c r="AC25" s="383"/>
      <c r="AD25" s="383"/>
      <c r="AE25" s="383"/>
      <c r="AF25" s="383"/>
      <c r="AG25" s="383"/>
      <c r="AH25" s="383"/>
      <c r="AI25" s="385"/>
    </row>
    <row r="26" spans="2:35">
      <c r="B26" s="380" t="s">
        <v>1370</v>
      </c>
      <c r="C26" s="381" t="s">
        <v>1433</v>
      </c>
      <c r="D26" s="382" t="s">
        <v>894</v>
      </c>
      <c r="E26" s="382">
        <v>39.293765408776999</v>
      </c>
      <c r="F26" s="383" t="str">
        <f t="shared" ref="F26:F27" si="1">ROUND(E26,0)&amp;D26</f>
        <v>39ABC(4x70)</v>
      </c>
      <c r="G26" s="383" t="s">
        <v>2468</v>
      </c>
      <c r="H26" s="383" t="s">
        <v>24</v>
      </c>
      <c r="I26" s="383" t="s">
        <v>264</v>
      </c>
      <c r="J26" s="383" t="s">
        <v>896</v>
      </c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83"/>
      <c r="AF26" s="383"/>
      <c r="AG26" s="383"/>
      <c r="AH26" s="383"/>
      <c r="AI26" s="385"/>
    </row>
    <row r="27" spans="2:35">
      <c r="B27" s="380" t="s">
        <v>1371</v>
      </c>
      <c r="C27" s="381" t="s">
        <v>1378</v>
      </c>
      <c r="D27" s="382" t="s">
        <v>894</v>
      </c>
      <c r="E27" s="382">
        <v>36.138621999185304</v>
      </c>
      <c r="F27" s="383" t="str">
        <f t="shared" si="1"/>
        <v>36ABC(4x70)</v>
      </c>
      <c r="G27" s="383" t="s">
        <v>2228</v>
      </c>
      <c r="H27" s="383" t="s">
        <v>109</v>
      </c>
      <c r="I27" s="383" t="s">
        <v>2197</v>
      </c>
      <c r="J27" s="383" t="s">
        <v>895</v>
      </c>
      <c r="K27" s="383" t="s">
        <v>890</v>
      </c>
      <c r="L27" s="383" t="s">
        <v>3</v>
      </c>
      <c r="M27" s="383"/>
      <c r="N27" s="383" t="s">
        <v>158</v>
      </c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383"/>
      <c r="Z27" s="383"/>
      <c r="AA27" s="383"/>
      <c r="AB27" s="383"/>
      <c r="AC27" s="383"/>
      <c r="AD27" s="383"/>
      <c r="AE27" s="383"/>
      <c r="AF27" s="383"/>
      <c r="AG27" s="383"/>
      <c r="AH27" s="383"/>
      <c r="AI27" s="385"/>
    </row>
    <row r="28" spans="2:35">
      <c r="B28" s="380"/>
      <c r="C28" s="381"/>
      <c r="D28" s="382"/>
      <c r="E28" s="382"/>
      <c r="F28" s="383"/>
      <c r="G28" s="383"/>
      <c r="H28" s="383"/>
      <c r="I28" s="383"/>
      <c r="J28" s="383"/>
      <c r="K28" s="383"/>
      <c r="L28" s="383"/>
      <c r="M28" s="383"/>
      <c r="N28" s="383"/>
      <c r="O28" s="383" t="s">
        <v>2186</v>
      </c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83"/>
      <c r="AF28" s="383"/>
      <c r="AG28" s="383"/>
      <c r="AH28" s="383"/>
      <c r="AI28" s="385"/>
    </row>
    <row r="29" spans="2:35" ht="41.4">
      <c r="B29" s="374" t="s">
        <v>897</v>
      </c>
      <c r="C29" s="375" t="s">
        <v>2168</v>
      </c>
      <c r="D29" s="382"/>
      <c r="E29" s="377">
        <f>+SUM(E30:E38)</f>
        <v>253.34991166074673</v>
      </c>
      <c r="F29" s="383"/>
      <c r="G29" s="383"/>
      <c r="H29" s="383"/>
      <c r="I29" s="383"/>
      <c r="J29" s="383"/>
      <c r="K29" s="383"/>
      <c r="L29" s="383"/>
      <c r="M29" s="383"/>
      <c r="N29" s="383"/>
      <c r="O29" s="383"/>
      <c r="P29" s="383"/>
      <c r="Q29" s="383"/>
      <c r="R29" s="383"/>
      <c r="S29" s="383"/>
      <c r="T29" s="383"/>
      <c r="U29" s="383"/>
      <c r="V29" s="383"/>
      <c r="W29" s="383"/>
      <c r="X29" s="383"/>
      <c r="Y29" s="383"/>
      <c r="Z29" s="383"/>
      <c r="AA29" s="383"/>
      <c r="AB29" s="383"/>
      <c r="AC29" s="383"/>
      <c r="AD29" s="383"/>
      <c r="AE29" s="383"/>
      <c r="AF29" s="383"/>
      <c r="AG29" s="383"/>
      <c r="AH29" s="383"/>
      <c r="AI29" s="385"/>
    </row>
    <row r="30" spans="2:35">
      <c r="B30" s="380" t="s">
        <v>1367</v>
      </c>
      <c r="C30" s="381" t="s">
        <v>1368</v>
      </c>
      <c r="D30" s="382"/>
      <c r="E30" s="382"/>
      <c r="F30" s="383" t="s">
        <v>888</v>
      </c>
      <c r="G30" s="383" t="s">
        <v>888</v>
      </c>
      <c r="H30" s="383" t="s">
        <v>888</v>
      </c>
      <c r="I30" s="383" t="s">
        <v>2197</v>
      </c>
      <c r="J30" s="383" t="s">
        <v>895</v>
      </c>
      <c r="K30" s="383" t="s">
        <v>890</v>
      </c>
      <c r="L30" s="383" t="s">
        <v>888</v>
      </c>
      <c r="M30" s="383"/>
      <c r="N30" s="383" t="s">
        <v>888</v>
      </c>
      <c r="O30" s="383" t="s">
        <v>2204</v>
      </c>
      <c r="P30" s="383"/>
      <c r="Q30" s="383"/>
      <c r="R30" s="383"/>
      <c r="S30" s="383"/>
      <c r="T30" s="383"/>
      <c r="U30" s="383"/>
      <c r="V30" s="383"/>
      <c r="W30" s="383"/>
      <c r="X30" s="383"/>
      <c r="Y30" s="383"/>
      <c r="Z30" s="383"/>
      <c r="AA30" s="383"/>
      <c r="AB30" s="383"/>
      <c r="AC30" s="383"/>
      <c r="AD30" s="383"/>
      <c r="AE30" s="383"/>
      <c r="AF30" s="383"/>
      <c r="AG30" s="383"/>
      <c r="AH30" s="383"/>
      <c r="AI30" s="385"/>
    </row>
    <row r="31" spans="2:35">
      <c r="B31" s="380"/>
      <c r="C31" s="381"/>
      <c r="D31" s="382"/>
      <c r="E31" s="382"/>
      <c r="F31" s="383"/>
      <c r="G31" s="383"/>
      <c r="H31" s="383"/>
      <c r="I31" s="383"/>
      <c r="J31" s="383"/>
      <c r="K31" s="383"/>
      <c r="L31" s="383"/>
      <c r="M31" s="383"/>
      <c r="N31" s="383"/>
      <c r="O31" s="383" t="s">
        <v>2186</v>
      </c>
      <c r="P31" s="383"/>
      <c r="Q31" s="383"/>
      <c r="R31" s="383"/>
      <c r="S31" s="383"/>
      <c r="T31" s="383"/>
      <c r="U31" s="383"/>
      <c r="V31" s="383"/>
      <c r="W31" s="383"/>
      <c r="X31" s="383"/>
      <c r="Y31" s="383"/>
      <c r="Z31" s="383"/>
      <c r="AA31" s="383"/>
      <c r="AB31" s="383"/>
      <c r="AC31" s="383"/>
      <c r="AD31" s="383"/>
      <c r="AE31" s="383"/>
      <c r="AF31" s="383"/>
      <c r="AG31" s="383"/>
      <c r="AH31" s="383"/>
      <c r="AI31" s="385"/>
    </row>
    <row r="32" spans="2:35">
      <c r="B32" s="380" t="s">
        <v>1372</v>
      </c>
      <c r="C32" s="381" t="s">
        <v>1433</v>
      </c>
      <c r="D32" s="382" t="s">
        <v>894</v>
      </c>
      <c r="E32" s="382">
        <v>42.449970553582247</v>
      </c>
      <c r="F32" s="383" t="str">
        <f>ROUND(E32,0)&amp;D32</f>
        <v>42ABC(4x70)</v>
      </c>
      <c r="G32" s="383" t="s">
        <v>2468</v>
      </c>
      <c r="H32" s="383" t="s">
        <v>24</v>
      </c>
      <c r="I32" s="383" t="s">
        <v>264</v>
      </c>
      <c r="J32" s="383" t="s">
        <v>896</v>
      </c>
      <c r="K32" s="383"/>
      <c r="L32" s="383"/>
      <c r="M32" s="383"/>
      <c r="N32" s="383"/>
      <c r="O32" s="383"/>
      <c r="P32" s="383"/>
      <c r="Q32" s="383"/>
      <c r="R32" s="383"/>
      <c r="S32" s="383"/>
      <c r="T32" s="383"/>
      <c r="U32" s="383"/>
      <c r="V32" s="383"/>
      <c r="W32" s="383"/>
      <c r="X32" s="383"/>
      <c r="Y32" s="383"/>
      <c r="Z32" s="383"/>
      <c r="AA32" s="383"/>
      <c r="AB32" s="383"/>
      <c r="AC32" s="383"/>
      <c r="AD32" s="383"/>
      <c r="AE32" s="383"/>
      <c r="AF32" s="383"/>
      <c r="AG32" s="383"/>
      <c r="AH32" s="383"/>
      <c r="AI32" s="385"/>
    </row>
    <row r="33" spans="2:35">
      <c r="B33" s="380" t="s">
        <v>1373</v>
      </c>
      <c r="C33" s="381" t="s">
        <v>1433</v>
      </c>
      <c r="D33" s="382" t="s">
        <v>894</v>
      </c>
      <c r="E33" s="382">
        <v>42</v>
      </c>
      <c r="F33" s="383" t="str">
        <f>ROUND(E33,0)&amp;D33</f>
        <v>42ABC(4x70)</v>
      </c>
      <c r="G33" s="383" t="s">
        <v>2468</v>
      </c>
      <c r="H33" s="383" t="s">
        <v>24</v>
      </c>
      <c r="I33" s="383" t="s">
        <v>264</v>
      </c>
      <c r="J33" s="383" t="s">
        <v>896</v>
      </c>
      <c r="K33" s="383"/>
      <c r="L33" s="383" t="s">
        <v>3</v>
      </c>
      <c r="M33" s="383"/>
      <c r="N33" s="383" t="s">
        <v>158</v>
      </c>
      <c r="O33" s="383"/>
      <c r="P33" s="383"/>
      <c r="Q33" s="383"/>
      <c r="R33" s="383"/>
      <c r="S33" s="383"/>
      <c r="T33" s="383"/>
      <c r="U33" s="383"/>
      <c r="V33" s="383"/>
      <c r="W33" s="383"/>
      <c r="X33" s="383"/>
      <c r="Y33" s="383"/>
      <c r="Z33" s="383"/>
      <c r="AA33" s="383"/>
      <c r="AB33" s="383"/>
      <c r="AC33" s="383"/>
      <c r="AD33" s="383"/>
      <c r="AE33" s="383"/>
      <c r="AF33" s="383"/>
      <c r="AG33" s="383"/>
      <c r="AH33" s="383"/>
      <c r="AI33" s="385"/>
    </row>
    <row r="34" spans="2:35">
      <c r="B34" s="380" t="s">
        <v>1374</v>
      </c>
      <c r="C34" s="381" t="s">
        <v>1433</v>
      </c>
      <c r="D34" s="382" t="s">
        <v>894</v>
      </c>
      <c r="E34" s="382">
        <v>42.449970553582247</v>
      </c>
      <c r="F34" s="383" t="str">
        <f>ROUND(E34,0)&amp;D34</f>
        <v>42ABC(4x70)</v>
      </c>
      <c r="G34" s="383" t="s">
        <v>2468</v>
      </c>
      <c r="H34" s="383" t="s">
        <v>24</v>
      </c>
      <c r="I34" s="383" t="s">
        <v>264</v>
      </c>
      <c r="J34" s="383" t="s">
        <v>896</v>
      </c>
      <c r="K34" s="383"/>
      <c r="L34" s="383"/>
      <c r="M34" s="383"/>
      <c r="N34" s="383"/>
      <c r="O34" s="383"/>
      <c r="P34" s="383"/>
      <c r="Q34" s="383"/>
      <c r="R34" s="383"/>
      <c r="S34" s="383"/>
      <c r="T34" s="383"/>
      <c r="U34" s="383"/>
      <c r="V34" s="383"/>
      <c r="W34" s="383"/>
      <c r="X34" s="383"/>
      <c r="Y34" s="383"/>
      <c r="Z34" s="383"/>
      <c r="AA34" s="383"/>
      <c r="AB34" s="383"/>
      <c r="AC34" s="383"/>
      <c r="AD34" s="383"/>
      <c r="AE34" s="383"/>
      <c r="AF34" s="383"/>
      <c r="AG34" s="383"/>
      <c r="AH34" s="383"/>
      <c r="AI34" s="385"/>
    </row>
    <row r="35" spans="2:35">
      <c r="B35" s="380" t="s">
        <v>1375</v>
      </c>
      <c r="C35" s="381" t="s">
        <v>1433</v>
      </c>
      <c r="D35" s="382" t="s">
        <v>894</v>
      </c>
      <c r="E35" s="382">
        <v>42</v>
      </c>
      <c r="F35" s="383" t="str">
        <f>ROUND(E35,0)&amp;D35</f>
        <v>42ABC(4x70)</v>
      </c>
      <c r="G35" s="383" t="s">
        <v>2468</v>
      </c>
      <c r="H35" s="383" t="s">
        <v>24</v>
      </c>
      <c r="I35" s="383" t="s">
        <v>264</v>
      </c>
      <c r="J35" s="383" t="s">
        <v>896</v>
      </c>
      <c r="K35" s="383"/>
      <c r="L35" s="383" t="s">
        <v>3</v>
      </c>
      <c r="M35" s="383"/>
      <c r="N35" s="383" t="s">
        <v>158</v>
      </c>
      <c r="O35" s="383"/>
      <c r="P35" s="383"/>
      <c r="Q35" s="383"/>
      <c r="R35" s="383"/>
      <c r="S35" s="383"/>
      <c r="T35" s="383"/>
      <c r="U35" s="383"/>
      <c r="V35" s="383"/>
      <c r="W35" s="383"/>
      <c r="X35" s="383"/>
      <c r="Y35" s="383"/>
      <c r="Z35" s="383"/>
      <c r="AA35" s="383"/>
      <c r="AB35" s="383"/>
      <c r="AC35" s="383"/>
      <c r="AD35" s="383"/>
      <c r="AE35" s="383"/>
      <c r="AF35" s="383"/>
      <c r="AG35" s="383"/>
      <c r="AH35" s="383"/>
      <c r="AI35" s="385"/>
    </row>
    <row r="36" spans="2:35">
      <c r="B36" s="380" t="s">
        <v>1376</v>
      </c>
      <c r="C36" s="381" t="s">
        <v>1433</v>
      </c>
      <c r="D36" s="382" t="s">
        <v>894</v>
      </c>
      <c r="E36" s="382">
        <v>42.449970553582247</v>
      </c>
      <c r="F36" s="383" t="str">
        <f>ROUND(E36,0)&amp;D36</f>
        <v>42ABC(4x70)</v>
      </c>
      <c r="G36" s="383" t="s">
        <v>2468</v>
      </c>
      <c r="H36" s="383" t="s">
        <v>24</v>
      </c>
      <c r="I36" s="383" t="s">
        <v>264</v>
      </c>
      <c r="J36" s="383" t="s">
        <v>896</v>
      </c>
      <c r="K36" s="383"/>
      <c r="L36" s="383"/>
      <c r="M36" s="383"/>
      <c r="N36" s="383"/>
      <c r="O36" s="383"/>
      <c r="P36" s="383"/>
      <c r="Q36" s="383"/>
      <c r="R36" s="383"/>
      <c r="S36" s="383"/>
      <c r="T36" s="383"/>
      <c r="U36" s="383"/>
      <c r="V36" s="383"/>
      <c r="W36" s="383"/>
      <c r="X36" s="383"/>
      <c r="Y36" s="383"/>
      <c r="Z36" s="383"/>
      <c r="AA36" s="383"/>
      <c r="AB36" s="383"/>
      <c r="AC36" s="383"/>
      <c r="AD36" s="383"/>
      <c r="AE36" s="383"/>
      <c r="AF36" s="383"/>
      <c r="AG36" s="383"/>
      <c r="AH36" s="383"/>
      <c r="AI36" s="385"/>
    </row>
    <row r="37" spans="2:35">
      <c r="B37" s="380" t="s">
        <v>1377</v>
      </c>
      <c r="C37" s="381" t="s">
        <v>1378</v>
      </c>
      <c r="D37" s="382" t="s">
        <v>894</v>
      </c>
      <c r="E37" s="382">
        <v>42</v>
      </c>
      <c r="F37" s="383" t="str">
        <f t="shared" ref="F37" si="2">ROUND(E37,0)&amp;D37</f>
        <v>42ABC(4x70)</v>
      </c>
      <c r="G37" s="383" t="s">
        <v>2228</v>
      </c>
      <c r="H37" s="383" t="s">
        <v>109</v>
      </c>
      <c r="I37" s="383" t="s">
        <v>2197</v>
      </c>
      <c r="J37" s="383" t="s">
        <v>895</v>
      </c>
      <c r="K37" s="383" t="s">
        <v>890</v>
      </c>
      <c r="L37" s="383" t="s">
        <v>3</v>
      </c>
      <c r="M37" s="383"/>
      <c r="N37" s="383" t="s">
        <v>158</v>
      </c>
      <c r="O37" s="383"/>
      <c r="P37" s="383"/>
      <c r="Q37" s="383"/>
      <c r="R37" s="383"/>
      <c r="S37" s="383"/>
      <c r="T37" s="383"/>
      <c r="U37" s="383"/>
      <c r="V37" s="383"/>
      <c r="W37" s="383"/>
      <c r="X37" s="383"/>
      <c r="Y37" s="383"/>
      <c r="Z37" s="383"/>
      <c r="AA37" s="383"/>
      <c r="AB37" s="383"/>
      <c r="AC37" s="383"/>
      <c r="AD37" s="383"/>
      <c r="AE37" s="383"/>
      <c r="AF37" s="383"/>
      <c r="AG37" s="383"/>
      <c r="AH37" s="383"/>
      <c r="AI37" s="385"/>
    </row>
    <row r="38" spans="2:35">
      <c r="B38" s="380"/>
      <c r="C38" s="381"/>
      <c r="D38" s="382"/>
      <c r="E38" s="382"/>
      <c r="F38" s="383"/>
      <c r="G38" s="383"/>
      <c r="H38" s="383"/>
      <c r="I38" s="383"/>
      <c r="J38" s="383"/>
      <c r="K38" s="383"/>
      <c r="L38" s="383"/>
      <c r="M38" s="383"/>
      <c r="N38" s="383"/>
      <c r="O38" s="383" t="s">
        <v>2186</v>
      </c>
      <c r="P38" s="383"/>
      <c r="Q38" s="383"/>
      <c r="R38" s="383"/>
      <c r="S38" s="383"/>
      <c r="T38" s="383"/>
      <c r="U38" s="383"/>
      <c r="V38" s="383"/>
      <c r="W38" s="383"/>
      <c r="X38" s="383"/>
      <c r="Y38" s="383"/>
      <c r="Z38" s="383"/>
      <c r="AA38" s="383"/>
      <c r="AB38" s="383"/>
      <c r="AC38" s="383"/>
      <c r="AD38" s="383"/>
      <c r="AE38" s="383"/>
      <c r="AF38" s="383"/>
      <c r="AG38" s="383"/>
      <c r="AH38" s="383"/>
      <c r="AI38" s="385"/>
    </row>
    <row r="39" spans="2:35" ht="58.5" customHeight="1">
      <c r="B39" s="374" t="s">
        <v>899</v>
      </c>
      <c r="C39" s="375" t="s">
        <v>1386</v>
      </c>
      <c r="D39" s="382"/>
      <c r="E39" s="377">
        <f>+SUM(E40:E47)</f>
        <v>200</v>
      </c>
      <c r="F39" s="383"/>
      <c r="G39" s="383"/>
      <c r="H39" s="383"/>
      <c r="I39" s="383"/>
      <c r="J39" s="383"/>
      <c r="K39" s="383"/>
      <c r="L39" s="383"/>
      <c r="M39" s="383"/>
      <c r="N39" s="383"/>
      <c r="O39" s="383"/>
      <c r="P39" s="383"/>
      <c r="Q39" s="383"/>
      <c r="R39" s="383"/>
      <c r="S39" s="383"/>
      <c r="T39" s="383"/>
      <c r="U39" s="383"/>
      <c r="V39" s="383"/>
      <c r="W39" s="383"/>
      <c r="X39" s="383"/>
      <c r="Y39" s="383"/>
      <c r="Z39" s="383"/>
      <c r="AA39" s="383"/>
      <c r="AB39" s="383"/>
      <c r="AC39" s="383"/>
      <c r="AD39" s="383"/>
      <c r="AE39" s="383"/>
      <c r="AF39" s="383"/>
      <c r="AG39" s="383"/>
      <c r="AH39" s="383"/>
      <c r="AI39" s="385"/>
    </row>
    <row r="40" spans="2:35" ht="13.5" customHeight="1">
      <c r="B40" s="380" t="s">
        <v>1379</v>
      </c>
      <c r="C40" s="381" t="s">
        <v>1380</v>
      </c>
      <c r="D40" s="382"/>
      <c r="E40" s="382"/>
      <c r="F40" s="383" t="s">
        <v>900</v>
      </c>
      <c r="G40" s="383" t="s">
        <v>273</v>
      </c>
      <c r="H40" s="383" t="s">
        <v>273</v>
      </c>
      <c r="I40" s="383" t="s">
        <v>2197</v>
      </c>
      <c r="J40" s="383" t="s">
        <v>895</v>
      </c>
      <c r="K40" s="383" t="s">
        <v>890</v>
      </c>
      <c r="L40" s="383"/>
      <c r="M40" s="383"/>
      <c r="N40" s="383"/>
      <c r="O40" s="383"/>
      <c r="P40" s="383"/>
      <c r="Q40" s="383"/>
      <c r="R40" s="383"/>
      <c r="S40" s="383"/>
      <c r="T40" s="383"/>
      <c r="U40" s="383"/>
      <c r="V40" s="383"/>
      <c r="W40" s="383"/>
      <c r="X40" s="383"/>
      <c r="Y40" s="383"/>
      <c r="Z40" s="383"/>
      <c r="AA40" s="383"/>
      <c r="AB40" s="383"/>
      <c r="AC40" s="383"/>
      <c r="AD40" s="383"/>
      <c r="AE40" s="383"/>
      <c r="AF40" s="383"/>
      <c r="AG40" s="383"/>
      <c r="AH40" s="383"/>
      <c r="AI40" s="385"/>
    </row>
    <row r="41" spans="2:35" ht="13.5" customHeight="1">
      <c r="B41" s="380" t="s">
        <v>1381</v>
      </c>
      <c r="C41" s="381" t="s">
        <v>1433</v>
      </c>
      <c r="D41" s="382" t="s">
        <v>894</v>
      </c>
      <c r="E41" s="382">
        <v>40</v>
      </c>
      <c r="F41" s="383" t="str">
        <f>ROUND(E41,0)&amp;D41</f>
        <v>40ABC(4x70)</v>
      </c>
      <c r="G41" s="383" t="s">
        <v>2228</v>
      </c>
      <c r="H41" s="383" t="s">
        <v>109</v>
      </c>
      <c r="I41" s="383" t="s">
        <v>2197</v>
      </c>
      <c r="J41" s="383" t="s">
        <v>898</v>
      </c>
      <c r="K41" s="383" t="s">
        <v>892</v>
      </c>
      <c r="L41" s="383" t="s">
        <v>3</v>
      </c>
      <c r="M41" s="383"/>
      <c r="N41" s="383" t="s">
        <v>158</v>
      </c>
      <c r="O41" s="383" t="s">
        <v>2204</v>
      </c>
      <c r="P41" s="383"/>
      <c r="Q41" s="383"/>
      <c r="R41" s="383"/>
      <c r="S41" s="383"/>
      <c r="T41" s="383"/>
      <c r="U41" s="383"/>
      <c r="V41" s="383"/>
      <c r="W41" s="383"/>
      <c r="X41" s="383"/>
      <c r="Y41" s="383"/>
      <c r="Z41" s="383"/>
      <c r="AA41" s="383"/>
      <c r="AB41" s="383"/>
      <c r="AC41" s="383"/>
      <c r="AD41" s="383"/>
      <c r="AE41" s="383"/>
      <c r="AF41" s="383"/>
      <c r="AG41" s="383"/>
      <c r="AH41" s="383"/>
      <c r="AI41" s="385"/>
    </row>
    <row r="42" spans="2:35" ht="13.5" customHeight="1">
      <c r="B42" s="380"/>
      <c r="C42" s="381"/>
      <c r="D42" s="382"/>
      <c r="E42" s="382"/>
      <c r="F42" s="383"/>
      <c r="G42" s="383"/>
      <c r="H42" s="383"/>
      <c r="I42" s="383"/>
      <c r="J42" s="383"/>
      <c r="K42" s="383"/>
      <c r="L42" s="383"/>
      <c r="M42" s="383"/>
      <c r="N42" s="383"/>
      <c r="O42" s="383" t="s">
        <v>2186</v>
      </c>
      <c r="P42" s="383"/>
      <c r="Q42" s="383"/>
      <c r="R42" s="383"/>
      <c r="S42" s="383"/>
      <c r="T42" s="383"/>
      <c r="U42" s="383"/>
      <c r="V42" s="383"/>
      <c r="W42" s="383"/>
      <c r="X42" s="383"/>
      <c r="Y42" s="383"/>
      <c r="Z42" s="383"/>
      <c r="AA42" s="383"/>
      <c r="AB42" s="383"/>
      <c r="AC42" s="383"/>
      <c r="AD42" s="383"/>
      <c r="AE42" s="383"/>
      <c r="AF42" s="383"/>
      <c r="AG42" s="383"/>
      <c r="AH42" s="383"/>
      <c r="AI42" s="385"/>
    </row>
    <row r="43" spans="2:35" ht="13.5" customHeight="1">
      <c r="B43" s="380" t="s">
        <v>1385</v>
      </c>
      <c r="C43" s="381" t="s">
        <v>1433</v>
      </c>
      <c r="D43" s="382" t="s">
        <v>894</v>
      </c>
      <c r="E43" s="382">
        <v>40</v>
      </c>
      <c r="F43" s="383" t="str">
        <f>ROUND(E43,0)&amp;D43</f>
        <v>40ABC(4x70)</v>
      </c>
      <c r="G43" s="383" t="s">
        <v>2468</v>
      </c>
      <c r="H43" s="383" t="s">
        <v>24</v>
      </c>
      <c r="I43" s="383" t="s">
        <v>264</v>
      </c>
      <c r="J43" s="383" t="s">
        <v>896</v>
      </c>
      <c r="K43" s="383"/>
      <c r="L43" s="383"/>
      <c r="M43" s="383"/>
      <c r="N43" s="383"/>
      <c r="O43" s="383"/>
      <c r="P43" s="383"/>
      <c r="Q43" s="383"/>
      <c r="R43" s="383"/>
      <c r="S43" s="383"/>
      <c r="T43" s="383"/>
      <c r="U43" s="383"/>
      <c r="V43" s="383"/>
      <c r="W43" s="383"/>
      <c r="X43" s="383"/>
      <c r="Y43" s="383"/>
      <c r="Z43" s="383"/>
      <c r="AA43" s="383"/>
      <c r="AB43" s="383"/>
      <c r="AC43" s="383"/>
      <c r="AD43" s="383"/>
      <c r="AE43" s="383"/>
      <c r="AF43" s="383"/>
      <c r="AG43" s="383"/>
      <c r="AH43" s="383"/>
      <c r="AI43" s="385"/>
    </row>
    <row r="44" spans="2:35" ht="13.5" customHeight="1">
      <c r="B44" s="380" t="s">
        <v>1382</v>
      </c>
      <c r="C44" s="381" t="s">
        <v>1433</v>
      </c>
      <c r="D44" s="382" t="s">
        <v>894</v>
      </c>
      <c r="E44" s="382">
        <v>40</v>
      </c>
      <c r="F44" s="383" t="str">
        <f>ROUND(E44,0)&amp;D44</f>
        <v>40ABC(4x70)</v>
      </c>
      <c r="G44" s="383" t="s">
        <v>2468</v>
      </c>
      <c r="H44" s="383" t="s">
        <v>24</v>
      </c>
      <c r="I44" s="383" t="s">
        <v>264</v>
      </c>
      <c r="J44" s="383" t="s">
        <v>896</v>
      </c>
      <c r="K44" s="383"/>
      <c r="L44" s="383" t="s">
        <v>3</v>
      </c>
      <c r="M44" s="383"/>
      <c r="N44" s="383" t="s">
        <v>158</v>
      </c>
      <c r="O44" s="383"/>
      <c r="P44" s="383"/>
      <c r="Q44" s="383"/>
      <c r="R44" s="383"/>
      <c r="S44" s="383"/>
      <c r="T44" s="383"/>
      <c r="U44" s="383"/>
      <c r="V44" s="383"/>
      <c r="W44" s="383"/>
      <c r="X44" s="383"/>
      <c r="Y44" s="383"/>
      <c r="Z44" s="383"/>
      <c r="AA44" s="383"/>
      <c r="AB44" s="383"/>
      <c r="AC44" s="383"/>
      <c r="AD44" s="383"/>
      <c r="AE44" s="383"/>
      <c r="AF44" s="383"/>
      <c r="AG44" s="383"/>
      <c r="AH44" s="383"/>
      <c r="AI44" s="385"/>
    </row>
    <row r="45" spans="2:35" ht="13.5" customHeight="1">
      <c r="B45" s="380" t="s">
        <v>1383</v>
      </c>
      <c r="C45" s="381" t="s">
        <v>1433</v>
      </c>
      <c r="D45" s="382" t="s">
        <v>894</v>
      </c>
      <c r="E45" s="382">
        <v>40</v>
      </c>
      <c r="F45" s="383" t="str">
        <f>ROUND(E45,0)&amp;D45</f>
        <v>40ABC(4x70)</v>
      </c>
      <c r="G45" s="383" t="s">
        <v>2468</v>
      </c>
      <c r="H45" s="383" t="s">
        <v>24</v>
      </c>
      <c r="I45" s="383" t="s">
        <v>264</v>
      </c>
      <c r="J45" s="383" t="s">
        <v>896</v>
      </c>
      <c r="K45" s="383"/>
      <c r="L45" s="383"/>
      <c r="M45" s="383"/>
      <c r="N45" s="383"/>
      <c r="O45" s="383"/>
      <c r="P45" s="383"/>
      <c r="Q45" s="383"/>
      <c r="R45" s="383"/>
      <c r="S45" s="383"/>
      <c r="T45" s="383"/>
      <c r="U45" s="383"/>
      <c r="V45" s="383"/>
      <c r="W45" s="383"/>
      <c r="X45" s="383"/>
      <c r="Y45" s="383"/>
      <c r="Z45" s="383"/>
      <c r="AA45" s="383"/>
      <c r="AB45" s="383"/>
      <c r="AC45" s="383"/>
      <c r="AD45" s="383"/>
      <c r="AE45" s="383"/>
      <c r="AF45" s="383"/>
      <c r="AG45" s="383"/>
      <c r="AH45" s="383"/>
      <c r="AI45" s="385"/>
    </row>
    <row r="46" spans="2:35" ht="13.5" customHeight="1">
      <c r="B46" s="380" t="s">
        <v>1384</v>
      </c>
      <c r="C46" s="381" t="s">
        <v>1378</v>
      </c>
      <c r="D46" s="382" t="s">
        <v>894</v>
      </c>
      <c r="E46" s="382">
        <v>40</v>
      </c>
      <c r="F46" s="383" t="str">
        <f t="shared" ref="F46" si="3">ROUND(E46,0)&amp;D46</f>
        <v>40ABC(4x70)</v>
      </c>
      <c r="G46" s="383" t="s">
        <v>2228</v>
      </c>
      <c r="H46" s="383" t="s">
        <v>109</v>
      </c>
      <c r="I46" s="383" t="s">
        <v>2197</v>
      </c>
      <c r="J46" s="383" t="s">
        <v>895</v>
      </c>
      <c r="K46" s="383" t="s">
        <v>890</v>
      </c>
      <c r="L46" s="383" t="s">
        <v>3</v>
      </c>
      <c r="M46" s="383"/>
      <c r="N46" s="383" t="s">
        <v>158</v>
      </c>
      <c r="O46" s="383"/>
      <c r="P46" s="383"/>
      <c r="Q46" s="383"/>
      <c r="R46" s="383"/>
      <c r="S46" s="383"/>
      <c r="T46" s="383"/>
      <c r="U46" s="383"/>
      <c r="V46" s="383"/>
      <c r="W46" s="383"/>
      <c r="X46" s="383"/>
      <c r="Y46" s="383"/>
      <c r="Z46" s="383"/>
      <c r="AA46" s="383"/>
      <c r="AB46" s="383"/>
      <c r="AC46" s="383"/>
      <c r="AD46" s="383"/>
      <c r="AE46" s="383"/>
      <c r="AF46" s="383"/>
      <c r="AG46" s="383"/>
      <c r="AH46" s="383"/>
      <c r="AI46" s="385"/>
    </row>
    <row r="47" spans="2:35" ht="13.5" customHeight="1">
      <c r="B47" s="380"/>
      <c r="C47" s="381"/>
      <c r="D47" s="382"/>
      <c r="E47" s="382"/>
      <c r="F47" s="383"/>
      <c r="G47" s="383"/>
      <c r="H47" s="383"/>
      <c r="I47" s="383"/>
      <c r="J47" s="383"/>
      <c r="K47" s="383"/>
      <c r="L47" s="383"/>
      <c r="M47" s="383"/>
      <c r="N47" s="383"/>
      <c r="O47" s="383" t="s">
        <v>2186</v>
      </c>
      <c r="P47" s="383"/>
      <c r="Q47" s="383"/>
      <c r="R47" s="383"/>
      <c r="S47" s="383"/>
      <c r="T47" s="383"/>
      <c r="U47" s="383"/>
      <c r="V47" s="383"/>
      <c r="W47" s="383"/>
      <c r="X47" s="383"/>
      <c r="Y47" s="383"/>
      <c r="Z47" s="383"/>
      <c r="AA47" s="383"/>
      <c r="AB47" s="383"/>
      <c r="AC47" s="383"/>
      <c r="AD47" s="383"/>
      <c r="AE47" s="383"/>
      <c r="AF47" s="383"/>
      <c r="AG47" s="383"/>
      <c r="AH47" s="383"/>
      <c r="AI47" s="385"/>
    </row>
    <row r="48" spans="2:35" ht="47.25" customHeight="1">
      <c r="B48" s="374" t="s">
        <v>902</v>
      </c>
      <c r="C48" s="375" t="s">
        <v>1387</v>
      </c>
      <c r="D48" s="382"/>
      <c r="E48" s="377">
        <f>+SUM(E49:E56)</f>
        <v>203</v>
      </c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3"/>
      <c r="S48" s="383"/>
      <c r="T48" s="383"/>
      <c r="U48" s="383"/>
      <c r="V48" s="383"/>
      <c r="W48" s="383"/>
      <c r="X48" s="383"/>
      <c r="Y48" s="383"/>
      <c r="Z48" s="383"/>
      <c r="AA48" s="383"/>
      <c r="AB48" s="383"/>
      <c r="AC48" s="383"/>
      <c r="AD48" s="383"/>
      <c r="AE48" s="383"/>
      <c r="AF48" s="383"/>
      <c r="AG48" s="383"/>
      <c r="AH48" s="383"/>
      <c r="AI48" s="385"/>
    </row>
    <row r="49" spans="2:35" ht="13.5" customHeight="1">
      <c r="B49" s="380" t="s">
        <v>2503</v>
      </c>
      <c r="C49" s="381" t="s">
        <v>1380</v>
      </c>
      <c r="D49" s="382"/>
      <c r="E49" s="382"/>
      <c r="F49" s="383" t="s">
        <v>900</v>
      </c>
      <c r="G49" s="383" t="s">
        <v>273</v>
      </c>
      <c r="H49" s="383" t="s">
        <v>273</v>
      </c>
      <c r="I49" s="383" t="s">
        <v>2196</v>
      </c>
      <c r="J49" s="383" t="s">
        <v>895</v>
      </c>
      <c r="K49" s="383" t="s">
        <v>890</v>
      </c>
      <c r="L49" s="383"/>
      <c r="M49" s="383"/>
      <c r="N49" s="383"/>
      <c r="O49" s="383"/>
      <c r="P49" s="383"/>
      <c r="Q49" s="383"/>
      <c r="R49" s="383"/>
      <c r="S49" s="383"/>
      <c r="T49" s="383"/>
      <c r="U49" s="383"/>
      <c r="V49" s="383"/>
      <c r="W49" s="383"/>
      <c r="X49" s="383"/>
      <c r="Y49" s="383"/>
      <c r="Z49" s="383"/>
      <c r="AA49" s="383"/>
      <c r="AB49" s="383"/>
      <c r="AC49" s="383"/>
      <c r="AD49" s="383"/>
      <c r="AE49" s="383"/>
      <c r="AF49" s="383"/>
      <c r="AG49" s="383"/>
      <c r="AH49" s="383"/>
      <c r="AI49" s="385"/>
    </row>
    <row r="50" spans="2:35" ht="13.5" customHeight="1">
      <c r="B50" s="380" t="s">
        <v>1388</v>
      </c>
      <c r="C50" s="381" t="s">
        <v>1433</v>
      </c>
      <c r="D50" s="382" t="s">
        <v>894</v>
      </c>
      <c r="E50" s="382">
        <v>40</v>
      </c>
      <c r="F50" s="383" t="str">
        <f>ROUND(E50,0)&amp;D50</f>
        <v>40ABC(4x70)</v>
      </c>
      <c r="G50" s="383" t="s">
        <v>2228</v>
      </c>
      <c r="H50" s="383" t="s">
        <v>109</v>
      </c>
      <c r="I50" s="383" t="s">
        <v>2197</v>
      </c>
      <c r="J50" s="383" t="s">
        <v>898</v>
      </c>
      <c r="K50" s="383" t="s">
        <v>892</v>
      </c>
      <c r="L50" s="383" t="s">
        <v>3</v>
      </c>
      <c r="M50" s="383"/>
      <c r="N50" s="383" t="s">
        <v>158</v>
      </c>
      <c r="O50" s="383" t="s">
        <v>2204</v>
      </c>
      <c r="P50" s="383"/>
      <c r="Q50" s="383"/>
      <c r="R50" s="383"/>
      <c r="S50" s="383"/>
      <c r="T50" s="383"/>
      <c r="U50" s="383"/>
      <c r="V50" s="383"/>
      <c r="W50" s="383"/>
      <c r="X50" s="383"/>
      <c r="Y50" s="383"/>
      <c r="Z50" s="383"/>
      <c r="AA50" s="383"/>
      <c r="AB50" s="383"/>
      <c r="AC50" s="383"/>
      <c r="AD50" s="383"/>
      <c r="AE50" s="383"/>
      <c r="AF50" s="383"/>
      <c r="AG50" s="383"/>
      <c r="AH50" s="383"/>
      <c r="AI50" s="385"/>
    </row>
    <row r="51" spans="2:35" ht="13.5" customHeight="1">
      <c r="B51" s="380"/>
      <c r="C51" s="381"/>
      <c r="D51" s="382"/>
      <c r="E51" s="382"/>
      <c r="F51" s="383"/>
      <c r="G51" s="383"/>
      <c r="H51" s="383"/>
      <c r="I51" s="383"/>
      <c r="J51" s="383"/>
      <c r="K51" s="383"/>
      <c r="L51" s="383"/>
      <c r="M51" s="383"/>
      <c r="N51" s="383"/>
      <c r="O51" s="383" t="s">
        <v>2186</v>
      </c>
      <c r="P51" s="383"/>
      <c r="Q51" s="383"/>
      <c r="R51" s="383"/>
      <c r="S51" s="383"/>
      <c r="T51" s="383"/>
      <c r="U51" s="383"/>
      <c r="V51" s="383"/>
      <c r="W51" s="383"/>
      <c r="X51" s="383"/>
      <c r="Y51" s="383"/>
      <c r="Z51" s="383"/>
      <c r="AA51" s="383"/>
      <c r="AB51" s="383"/>
      <c r="AC51" s="383"/>
      <c r="AD51" s="383"/>
      <c r="AE51" s="383"/>
      <c r="AF51" s="383"/>
      <c r="AG51" s="383"/>
      <c r="AH51" s="383"/>
      <c r="AI51" s="385"/>
    </row>
    <row r="52" spans="2:35" ht="13.5" customHeight="1">
      <c r="B52" s="380" t="s">
        <v>1389</v>
      </c>
      <c r="C52" s="381" t="s">
        <v>1433</v>
      </c>
      <c r="D52" s="382" t="s">
        <v>894</v>
      </c>
      <c r="E52" s="382">
        <v>40</v>
      </c>
      <c r="F52" s="383" t="str">
        <f>ROUND(E52,0)&amp;D52</f>
        <v>40ABC(4x70)</v>
      </c>
      <c r="G52" s="383" t="s">
        <v>2468</v>
      </c>
      <c r="H52" s="383" t="s">
        <v>24</v>
      </c>
      <c r="I52" s="383" t="s">
        <v>264</v>
      </c>
      <c r="J52" s="383" t="s">
        <v>896</v>
      </c>
      <c r="K52" s="383"/>
      <c r="L52" s="383"/>
      <c r="M52" s="383"/>
      <c r="N52" s="383"/>
      <c r="O52" s="383"/>
      <c r="P52" s="383"/>
      <c r="Q52" s="383"/>
      <c r="R52" s="383"/>
      <c r="S52" s="383"/>
      <c r="T52" s="383"/>
      <c r="U52" s="383"/>
      <c r="V52" s="383"/>
      <c r="W52" s="383"/>
      <c r="X52" s="383"/>
      <c r="Y52" s="383"/>
      <c r="Z52" s="383"/>
      <c r="AA52" s="383"/>
      <c r="AB52" s="383"/>
      <c r="AC52" s="383"/>
      <c r="AD52" s="383"/>
      <c r="AE52" s="383"/>
      <c r="AF52" s="383"/>
      <c r="AG52" s="383"/>
      <c r="AH52" s="383"/>
      <c r="AI52" s="385"/>
    </row>
    <row r="53" spans="2:35" ht="13.5" customHeight="1">
      <c r="B53" s="380" t="s">
        <v>1390</v>
      </c>
      <c r="C53" s="381" t="s">
        <v>1433</v>
      </c>
      <c r="D53" s="382" t="s">
        <v>894</v>
      </c>
      <c r="E53" s="382">
        <v>40</v>
      </c>
      <c r="F53" s="383" t="str">
        <f>ROUND(E53,0)&amp;D53</f>
        <v>40ABC(4x70)</v>
      </c>
      <c r="G53" s="383" t="s">
        <v>2468</v>
      </c>
      <c r="H53" s="383" t="s">
        <v>24</v>
      </c>
      <c r="I53" s="383" t="s">
        <v>264</v>
      </c>
      <c r="J53" s="383" t="s">
        <v>896</v>
      </c>
      <c r="K53" s="383"/>
      <c r="L53" s="383" t="s">
        <v>3</v>
      </c>
      <c r="M53" s="383"/>
      <c r="N53" s="383" t="s">
        <v>158</v>
      </c>
      <c r="O53" s="383"/>
      <c r="P53" s="383"/>
      <c r="Q53" s="383"/>
      <c r="R53" s="383"/>
      <c r="S53" s="383"/>
      <c r="T53" s="383"/>
      <c r="U53" s="383"/>
      <c r="V53" s="383"/>
      <c r="W53" s="383"/>
      <c r="X53" s="383"/>
      <c r="Y53" s="383"/>
      <c r="Z53" s="383"/>
      <c r="AA53" s="383"/>
      <c r="AB53" s="383"/>
      <c r="AC53" s="383"/>
      <c r="AD53" s="383"/>
      <c r="AE53" s="383"/>
      <c r="AF53" s="383"/>
      <c r="AG53" s="383"/>
      <c r="AH53" s="383"/>
      <c r="AI53" s="385"/>
    </row>
    <row r="54" spans="2:35" ht="13.5" customHeight="1">
      <c r="B54" s="380" t="s">
        <v>1391</v>
      </c>
      <c r="C54" s="381" t="s">
        <v>1433</v>
      </c>
      <c r="D54" s="382" t="s">
        <v>894</v>
      </c>
      <c r="E54" s="382">
        <v>40</v>
      </c>
      <c r="F54" s="383" t="str">
        <f>ROUND(E54,0)&amp;D54</f>
        <v>40ABC(4x70)</v>
      </c>
      <c r="G54" s="383" t="s">
        <v>2468</v>
      </c>
      <c r="H54" s="383" t="s">
        <v>24</v>
      </c>
      <c r="I54" s="383" t="s">
        <v>264</v>
      </c>
      <c r="J54" s="383" t="s">
        <v>896</v>
      </c>
      <c r="K54" s="383"/>
      <c r="L54" s="383"/>
      <c r="M54" s="383"/>
      <c r="N54" s="383"/>
      <c r="O54" s="383"/>
      <c r="P54" s="383"/>
      <c r="Q54" s="383"/>
      <c r="R54" s="383"/>
      <c r="S54" s="383"/>
      <c r="T54" s="383"/>
      <c r="U54" s="383"/>
      <c r="V54" s="383"/>
      <c r="W54" s="383"/>
      <c r="X54" s="383"/>
      <c r="Y54" s="383"/>
      <c r="Z54" s="383"/>
      <c r="AA54" s="383"/>
      <c r="AB54" s="383"/>
      <c r="AC54" s="383"/>
      <c r="AD54" s="383"/>
      <c r="AE54" s="383"/>
      <c r="AF54" s="383"/>
      <c r="AG54" s="383"/>
      <c r="AH54" s="383"/>
      <c r="AI54" s="385"/>
    </row>
    <row r="55" spans="2:35" ht="13.5" customHeight="1">
      <c r="B55" s="380" t="s">
        <v>1392</v>
      </c>
      <c r="C55" s="381" t="s">
        <v>1378</v>
      </c>
      <c r="D55" s="382" t="s">
        <v>894</v>
      </c>
      <c r="E55" s="382">
        <v>43</v>
      </c>
      <c r="F55" s="383" t="str">
        <f t="shared" ref="F55" si="4">ROUND(E55,0)&amp;D55</f>
        <v>43ABC(4x70)</v>
      </c>
      <c r="G55" s="383" t="s">
        <v>2228</v>
      </c>
      <c r="H55" s="383" t="s">
        <v>109</v>
      </c>
      <c r="I55" s="383" t="s">
        <v>2197</v>
      </c>
      <c r="J55" s="383" t="s">
        <v>895</v>
      </c>
      <c r="K55" s="383" t="s">
        <v>890</v>
      </c>
      <c r="L55" s="383" t="s">
        <v>3</v>
      </c>
      <c r="M55" s="383"/>
      <c r="N55" s="383" t="s">
        <v>158</v>
      </c>
      <c r="O55" s="383"/>
      <c r="P55" s="383"/>
      <c r="Q55" s="383"/>
      <c r="R55" s="383"/>
      <c r="S55" s="383"/>
      <c r="T55" s="383"/>
      <c r="U55" s="383"/>
      <c r="V55" s="383"/>
      <c r="W55" s="383"/>
      <c r="X55" s="383"/>
      <c r="Y55" s="383"/>
      <c r="Z55" s="383"/>
      <c r="AA55" s="383"/>
      <c r="AB55" s="383"/>
      <c r="AC55" s="383"/>
      <c r="AD55" s="383"/>
      <c r="AE55" s="383"/>
      <c r="AF55" s="383"/>
      <c r="AG55" s="383"/>
      <c r="AH55" s="383"/>
      <c r="AI55" s="385"/>
    </row>
    <row r="56" spans="2:35" ht="13.5" customHeight="1">
      <c r="B56" s="380"/>
      <c r="C56" s="381"/>
      <c r="D56" s="382"/>
      <c r="E56" s="382"/>
      <c r="F56" s="383"/>
      <c r="G56" s="383"/>
      <c r="H56" s="383"/>
      <c r="I56" s="383"/>
      <c r="J56" s="383"/>
      <c r="K56" s="383"/>
      <c r="L56" s="383"/>
      <c r="M56" s="383"/>
      <c r="N56" s="383"/>
      <c r="O56" s="383" t="s">
        <v>2186</v>
      </c>
      <c r="P56" s="383"/>
      <c r="Q56" s="383"/>
      <c r="R56" s="383"/>
      <c r="S56" s="383"/>
      <c r="T56" s="383"/>
      <c r="U56" s="383"/>
      <c r="V56" s="383"/>
      <c r="W56" s="383"/>
      <c r="X56" s="383"/>
      <c r="Y56" s="383"/>
      <c r="Z56" s="383"/>
      <c r="AA56" s="383"/>
      <c r="AB56" s="383"/>
      <c r="AC56" s="383"/>
      <c r="AD56" s="383"/>
      <c r="AE56" s="383"/>
      <c r="AF56" s="383"/>
      <c r="AG56" s="383"/>
      <c r="AH56" s="383"/>
      <c r="AI56" s="385"/>
    </row>
    <row r="57" spans="2:35" ht="48" customHeight="1">
      <c r="B57" s="374" t="s">
        <v>903</v>
      </c>
      <c r="C57" s="375" t="s">
        <v>1413</v>
      </c>
      <c r="D57" s="382"/>
      <c r="E57" s="377">
        <f>+SUM(E58:E65)</f>
        <v>219</v>
      </c>
      <c r="F57" s="383"/>
      <c r="G57" s="383"/>
      <c r="H57" s="383"/>
      <c r="I57" s="383"/>
      <c r="J57" s="383"/>
      <c r="K57" s="383"/>
      <c r="L57" s="383"/>
      <c r="M57" s="383"/>
      <c r="N57" s="383"/>
      <c r="O57" s="383"/>
      <c r="P57" s="383"/>
      <c r="Q57" s="383"/>
      <c r="R57" s="383"/>
      <c r="S57" s="383"/>
      <c r="T57" s="383"/>
      <c r="U57" s="383"/>
      <c r="V57" s="383"/>
      <c r="W57" s="383"/>
      <c r="X57" s="383"/>
      <c r="Y57" s="383"/>
      <c r="Z57" s="383"/>
      <c r="AA57" s="383"/>
      <c r="AB57" s="383"/>
      <c r="AC57" s="383"/>
      <c r="AD57" s="383"/>
      <c r="AE57" s="383"/>
      <c r="AF57" s="383"/>
      <c r="AG57" s="383"/>
      <c r="AH57" s="383"/>
      <c r="AI57" s="385"/>
    </row>
    <row r="58" spans="2:35" ht="13.5" customHeight="1">
      <c r="B58" s="380" t="s">
        <v>1414</v>
      </c>
      <c r="C58" s="381" t="s">
        <v>1419</v>
      </c>
      <c r="D58" s="382"/>
      <c r="E58" s="382"/>
      <c r="F58" s="383" t="s">
        <v>918</v>
      </c>
      <c r="G58" s="383" t="s">
        <v>888</v>
      </c>
      <c r="H58" s="383" t="s">
        <v>888</v>
      </c>
      <c r="I58" s="383" t="s">
        <v>2197</v>
      </c>
      <c r="J58" s="383" t="s">
        <v>889</v>
      </c>
      <c r="K58" s="383" t="s">
        <v>890</v>
      </c>
      <c r="L58" s="383"/>
      <c r="M58" s="383"/>
      <c r="N58" s="383"/>
      <c r="O58" s="383" t="s">
        <v>2204</v>
      </c>
      <c r="P58" s="383"/>
      <c r="Q58" s="383"/>
      <c r="R58" s="383"/>
      <c r="S58" s="383"/>
      <c r="T58" s="383"/>
      <c r="U58" s="383"/>
      <c r="V58" s="383"/>
      <c r="W58" s="383"/>
      <c r="X58" s="383"/>
      <c r="Y58" s="383"/>
      <c r="Z58" s="383"/>
      <c r="AA58" s="383"/>
      <c r="AB58" s="383"/>
      <c r="AC58" s="383"/>
      <c r="AD58" s="383"/>
      <c r="AE58" s="383"/>
      <c r="AF58" s="383"/>
      <c r="AG58" s="383"/>
      <c r="AH58" s="383"/>
      <c r="AI58" s="385"/>
    </row>
    <row r="59" spans="2:35" ht="13.5" customHeight="1">
      <c r="B59" s="380"/>
      <c r="C59" s="381"/>
      <c r="D59" s="382"/>
      <c r="E59" s="382"/>
      <c r="F59" s="383"/>
      <c r="G59" s="383"/>
      <c r="H59" s="383"/>
      <c r="I59" s="383"/>
      <c r="J59" s="383"/>
      <c r="K59" s="383"/>
      <c r="L59" s="383"/>
      <c r="M59" s="383"/>
      <c r="N59" s="383"/>
      <c r="O59" s="383" t="s">
        <v>2185</v>
      </c>
      <c r="P59" s="383"/>
      <c r="Q59" s="383"/>
      <c r="R59" s="383"/>
      <c r="S59" s="383"/>
      <c r="T59" s="383"/>
      <c r="U59" s="383"/>
      <c r="V59" s="383"/>
      <c r="W59" s="383"/>
      <c r="X59" s="383"/>
      <c r="Y59" s="383"/>
      <c r="Z59" s="383"/>
      <c r="AA59" s="383"/>
      <c r="AB59" s="383"/>
      <c r="AC59" s="383"/>
      <c r="AD59" s="383"/>
      <c r="AE59" s="383"/>
      <c r="AF59" s="383"/>
      <c r="AG59" s="383"/>
      <c r="AH59" s="383"/>
      <c r="AI59" s="385"/>
    </row>
    <row r="60" spans="2:35" ht="13.5" customHeight="1">
      <c r="B60" s="380" t="s">
        <v>1420</v>
      </c>
      <c r="C60" s="381" t="s">
        <v>1419</v>
      </c>
      <c r="D60" s="382" t="s">
        <v>886</v>
      </c>
      <c r="E60" s="382">
        <v>40</v>
      </c>
      <c r="F60" s="383" t="str">
        <f t="shared" ref="F60:F64" si="5">ROUND(E60,0)&amp;D60</f>
        <v>40ABC(4x95)</v>
      </c>
      <c r="G60" s="383" t="s">
        <v>888</v>
      </c>
      <c r="H60" s="383" t="s">
        <v>888</v>
      </c>
      <c r="I60" s="383" t="s">
        <v>264</v>
      </c>
      <c r="J60" s="383" t="s">
        <v>907</v>
      </c>
      <c r="K60" s="383"/>
      <c r="L60" s="383"/>
      <c r="M60" s="383"/>
      <c r="N60" s="383"/>
      <c r="O60" s="383"/>
      <c r="P60" s="383"/>
      <c r="Q60" s="383"/>
      <c r="R60" s="383"/>
      <c r="S60" s="383"/>
      <c r="T60" s="383"/>
      <c r="U60" s="383"/>
      <c r="V60" s="383"/>
      <c r="W60" s="383"/>
      <c r="X60" s="383"/>
      <c r="Y60" s="383"/>
      <c r="Z60" s="383"/>
      <c r="AA60" s="383"/>
      <c r="AB60" s="383"/>
      <c r="AC60" s="383"/>
      <c r="AD60" s="383"/>
      <c r="AE60" s="383"/>
      <c r="AF60" s="383"/>
      <c r="AG60" s="383"/>
      <c r="AH60" s="383"/>
      <c r="AI60" s="385"/>
    </row>
    <row r="61" spans="2:35" ht="13.5" customHeight="1">
      <c r="B61" s="380" t="s">
        <v>1415</v>
      </c>
      <c r="C61" s="381" t="s">
        <v>1419</v>
      </c>
      <c r="D61" s="382" t="s">
        <v>886</v>
      </c>
      <c r="E61" s="382">
        <v>43</v>
      </c>
      <c r="F61" s="383" t="str">
        <f t="shared" si="5"/>
        <v>43ABC(4x95)</v>
      </c>
      <c r="G61" s="383" t="s">
        <v>888</v>
      </c>
      <c r="H61" s="383" t="s">
        <v>888</v>
      </c>
      <c r="I61" s="383" t="s">
        <v>264</v>
      </c>
      <c r="J61" s="383" t="s">
        <v>907</v>
      </c>
      <c r="K61" s="383"/>
      <c r="L61" s="383"/>
      <c r="M61" s="383"/>
      <c r="N61" s="383"/>
      <c r="O61" s="383"/>
      <c r="P61" s="383"/>
      <c r="Q61" s="383"/>
      <c r="R61" s="383"/>
      <c r="S61" s="383"/>
      <c r="T61" s="383"/>
      <c r="U61" s="383"/>
      <c r="V61" s="383"/>
      <c r="W61" s="383"/>
      <c r="X61" s="383"/>
      <c r="Y61" s="383"/>
      <c r="Z61" s="383"/>
      <c r="AA61" s="383"/>
      <c r="AB61" s="383"/>
      <c r="AC61" s="383"/>
      <c r="AD61" s="383"/>
      <c r="AE61" s="383"/>
      <c r="AF61" s="383"/>
      <c r="AG61" s="383"/>
      <c r="AH61" s="383"/>
      <c r="AI61" s="385"/>
    </row>
    <row r="62" spans="2:35" ht="13.5" customHeight="1">
      <c r="B62" s="380" t="s">
        <v>1416</v>
      </c>
      <c r="C62" s="381" t="s">
        <v>1419</v>
      </c>
      <c r="D62" s="382" t="s">
        <v>886</v>
      </c>
      <c r="E62" s="382">
        <v>43</v>
      </c>
      <c r="F62" s="383" t="str">
        <f t="shared" si="5"/>
        <v>43ABC(4x95)</v>
      </c>
      <c r="G62" s="383" t="s">
        <v>888</v>
      </c>
      <c r="H62" s="383" t="s">
        <v>888</v>
      </c>
      <c r="I62" s="383" t="s">
        <v>264</v>
      </c>
      <c r="J62" s="383" t="s">
        <v>907</v>
      </c>
      <c r="K62" s="383"/>
      <c r="L62" s="383"/>
      <c r="M62" s="383"/>
      <c r="N62" s="383"/>
      <c r="O62" s="383"/>
      <c r="P62" s="383"/>
      <c r="Q62" s="383"/>
      <c r="R62" s="383"/>
      <c r="S62" s="383"/>
      <c r="T62" s="383"/>
      <c r="U62" s="383"/>
      <c r="V62" s="383"/>
      <c r="W62" s="383"/>
      <c r="X62" s="383"/>
      <c r="Y62" s="383"/>
      <c r="Z62" s="383"/>
      <c r="AA62" s="383"/>
      <c r="AB62" s="383"/>
      <c r="AC62" s="383"/>
      <c r="AD62" s="383"/>
      <c r="AE62" s="383"/>
      <c r="AF62" s="383"/>
      <c r="AG62" s="383"/>
      <c r="AH62" s="383"/>
      <c r="AI62" s="385"/>
    </row>
    <row r="63" spans="2:35" ht="13.5" customHeight="1">
      <c r="B63" s="380" t="s">
        <v>1421</v>
      </c>
      <c r="C63" s="381" t="s">
        <v>1419</v>
      </c>
      <c r="D63" s="382" t="s">
        <v>886</v>
      </c>
      <c r="E63" s="382">
        <v>43</v>
      </c>
      <c r="F63" s="383" t="str">
        <f t="shared" si="5"/>
        <v>43ABC(4x95)</v>
      </c>
      <c r="G63" s="383" t="s">
        <v>888</v>
      </c>
      <c r="H63" s="383" t="s">
        <v>888</v>
      </c>
      <c r="I63" s="383" t="s">
        <v>264</v>
      </c>
      <c r="J63" s="383" t="s">
        <v>907</v>
      </c>
      <c r="K63" s="383"/>
      <c r="L63" s="383"/>
      <c r="M63" s="383"/>
      <c r="N63" s="383"/>
      <c r="O63" s="383"/>
      <c r="P63" s="383"/>
      <c r="Q63" s="383"/>
      <c r="R63" s="383"/>
      <c r="S63" s="383"/>
      <c r="T63" s="383"/>
      <c r="U63" s="383"/>
      <c r="V63" s="383"/>
      <c r="W63" s="383"/>
      <c r="X63" s="383"/>
      <c r="Y63" s="383"/>
      <c r="Z63" s="383"/>
      <c r="AA63" s="383"/>
      <c r="AB63" s="383"/>
      <c r="AC63" s="383"/>
      <c r="AD63" s="383"/>
      <c r="AE63" s="383"/>
      <c r="AF63" s="383"/>
      <c r="AG63" s="383"/>
      <c r="AH63" s="383"/>
      <c r="AI63" s="385"/>
    </row>
    <row r="64" spans="2:35" ht="13.5" customHeight="1">
      <c r="B64" s="380" t="s">
        <v>1417</v>
      </c>
      <c r="C64" s="381" t="s">
        <v>1418</v>
      </c>
      <c r="D64" s="382" t="s">
        <v>886</v>
      </c>
      <c r="E64" s="382">
        <v>50</v>
      </c>
      <c r="F64" s="383" t="str">
        <f t="shared" si="5"/>
        <v>50ABC(4x95)</v>
      </c>
      <c r="G64" s="383" t="s">
        <v>888</v>
      </c>
      <c r="H64" s="383" t="s">
        <v>888</v>
      </c>
      <c r="I64" s="383" t="s">
        <v>2197</v>
      </c>
      <c r="J64" s="383" t="s">
        <v>889</v>
      </c>
      <c r="K64" s="383" t="s">
        <v>890</v>
      </c>
      <c r="L64" s="383"/>
      <c r="M64" s="383"/>
      <c r="N64" s="383"/>
      <c r="O64" s="383" t="s">
        <v>157</v>
      </c>
      <c r="P64" s="383"/>
      <c r="Q64" s="383"/>
      <c r="R64" s="383"/>
      <c r="S64" s="383"/>
      <c r="T64" s="383"/>
      <c r="U64" s="383"/>
      <c r="V64" s="383"/>
      <c r="W64" s="383"/>
      <c r="X64" s="383"/>
      <c r="Y64" s="383"/>
      <c r="Z64" s="383"/>
      <c r="AA64" s="383"/>
      <c r="AB64" s="383"/>
      <c r="AC64" s="383"/>
      <c r="AD64" s="383"/>
      <c r="AE64" s="383"/>
      <c r="AF64" s="383"/>
      <c r="AG64" s="383"/>
      <c r="AH64" s="383"/>
      <c r="AI64" s="385"/>
    </row>
    <row r="65" spans="1:35" ht="13.5" customHeight="1">
      <c r="B65" s="380"/>
      <c r="C65" s="381"/>
      <c r="D65" s="382"/>
      <c r="E65" s="382"/>
      <c r="F65" s="383" t="s">
        <v>887</v>
      </c>
      <c r="G65" s="383"/>
      <c r="H65" s="383"/>
      <c r="I65" s="383"/>
      <c r="J65" s="383"/>
      <c r="K65" s="383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  <c r="Z65" s="383"/>
      <c r="AA65" s="383"/>
      <c r="AB65" s="383"/>
      <c r="AC65" s="383"/>
      <c r="AD65" s="383"/>
      <c r="AE65" s="383"/>
      <c r="AF65" s="383"/>
      <c r="AG65" s="383"/>
      <c r="AH65" s="383"/>
      <c r="AI65" s="385"/>
    </row>
    <row r="66" spans="1:35" ht="57.75" customHeight="1">
      <c r="A66" s="366" t="s">
        <v>22</v>
      </c>
      <c r="B66" s="374" t="s">
        <v>2583</v>
      </c>
      <c r="C66" s="375" t="s">
        <v>1252</v>
      </c>
      <c r="D66" s="382"/>
      <c r="E66" s="377">
        <f>E67+E77</f>
        <v>300</v>
      </c>
      <c r="F66" s="383"/>
      <c r="G66" s="383"/>
      <c r="H66" s="383"/>
      <c r="I66" s="383"/>
      <c r="J66" s="383"/>
      <c r="K66" s="383"/>
      <c r="L66" s="383"/>
      <c r="M66" s="383"/>
      <c r="N66" s="383"/>
      <c r="O66" s="383"/>
      <c r="P66" s="383"/>
      <c r="Q66" s="383"/>
      <c r="R66" s="383"/>
      <c r="S66" s="383"/>
      <c r="T66" s="383"/>
      <c r="U66" s="383"/>
      <c r="V66" s="383"/>
      <c r="W66" s="383"/>
      <c r="X66" s="383"/>
      <c r="Y66" s="383"/>
      <c r="Z66" s="383"/>
      <c r="AA66" s="383"/>
      <c r="AB66" s="383"/>
      <c r="AC66" s="383"/>
      <c r="AD66" s="383"/>
      <c r="AE66" s="383"/>
      <c r="AF66" s="383"/>
      <c r="AG66" s="383"/>
      <c r="AH66" s="383"/>
      <c r="AI66" s="385"/>
    </row>
    <row r="67" spans="1:35" ht="60" customHeight="1">
      <c r="B67" s="374" t="s">
        <v>885</v>
      </c>
      <c r="C67" s="375" t="s">
        <v>1393</v>
      </c>
      <c r="D67" s="382"/>
      <c r="E67" s="377">
        <f>+SUM(E68:E76)</f>
        <v>228</v>
      </c>
      <c r="F67" s="383"/>
      <c r="G67" s="383"/>
      <c r="H67" s="383"/>
      <c r="I67" s="383"/>
      <c r="J67" s="383"/>
      <c r="K67" s="383"/>
      <c r="L67" s="383"/>
      <c r="M67" s="383"/>
      <c r="N67" s="383"/>
      <c r="O67" s="383"/>
      <c r="P67" s="383"/>
      <c r="Q67" s="383"/>
      <c r="R67" s="383"/>
      <c r="S67" s="383"/>
      <c r="T67" s="383"/>
      <c r="U67" s="383"/>
      <c r="V67" s="383"/>
      <c r="W67" s="383"/>
      <c r="X67" s="383"/>
      <c r="Y67" s="383"/>
      <c r="Z67" s="383"/>
      <c r="AA67" s="383"/>
      <c r="AB67" s="383"/>
      <c r="AC67" s="383"/>
      <c r="AD67" s="383"/>
      <c r="AE67" s="383"/>
      <c r="AF67" s="383"/>
      <c r="AG67" s="383"/>
      <c r="AH67" s="383"/>
      <c r="AI67" s="385"/>
    </row>
    <row r="68" spans="1:35" ht="13.5" customHeight="1">
      <c r="B68" s="380" t="s">
        <v>1394</v>
      </c>
      <c r="C68" s="381" t="s">
        <v>1380</v>
      </c>
      <c r="D68" s="382"/>
      <c r="E68" s="382"/>
      <c r="F68" s="383" t="s">
        <v>900</v>
      </c>
      <c r="G68" s="383" t="s">
        <v>273</v>
      </c>
      <c r="H68" s="383" t="s">
        <v>273</v>
      </c>
      <c r="I68" s="383" t="s">
        <v>2196</v>
      </c>
      <c r="J68" s="383" t="s">
        <v>895</v>
      </c>
      <c r="K68" s="383" t="s">
        <v>890</v>
      </c>
      <c r="L68" s="383"/>
      <c r="M68" s="383"/>
      <c r="N68" s="383"/>
      <c r="O68" s="383" t="s">
        <v>2204</v>
      </c>
      <c r="P68" s="383"/>
      <c r="Q68" s="383"/>
      <c r="R68" s="383"/>
      <c r="S68" s="383"/>
      <c r="T68" s="383"/>
      <c r="U68" s="383"/>
      <c r="V68" s="383"/>
      <c r="W68" s="383"/>
      <c r="X68" s="383"/>
      <c r="Y68" s="383"/>
      <c r="Z68" s="383"/>
      <c r="AA68" s="383"/>
      <c r="AB68" s="383"/>
      <c r="AC68" s="383"/>
      <c r="AD68" s="383"/>
      <c r="AE68" s="383"/>
      <c r="AF68" s="383"/>
      <c r="AG68" s="383"/>
      <c r="AH68" s="383"/>
      <c r="AI68" s="385"/>
    </row>
    <row r="69" spans="1:35" ht="13.5" customHeight="1">
      <c r="B69" s="380"/>
      <c r="C69" s="381"/>
      <c r="D69" s="382"/>
      <c r="E69" s="382"/>
      <c r="F69" s="383"/>
      <c r="G69" s="383"/>
      <c r="H69" s="383"/>
      <c r="I69" s="383"/>
      <c r="J69" s="383"/>
      <c r="K69" s="383"/>
      <c r="L69" s="383"/>
      <c r="M69" s="383"/>
      <c r="N69" s="383"/>
      <c r="O69" s="383" t="s">
        <v>2186</v>
      </c>
      <c r="P69" s="383"/>
      <c r="Q69" s="383"/>
      <c r="R69" s="383"/>
      <c r="S69" s="383"/>
      <c r="T69" s="383"/>
      <c r="U69" s="383"/>
      <c r="V69" s="383"/>
      <c r="W69" s="383"/>
      <c r="X69" s="383"/>
      <c r="Y69" s="383"/>
      <c r="Z69" s="383"/>
      <c r="AA69" s="383"/>
      <c r="AB69" s="383"/>
      <c r="AC69" s="383"/>
      <c r="AD69" s="383"/>
      <c r="AE69" s="383"/>
      <c r="AF69" s="383"/>
      <c r="AG69" s="383"/>
      <c r="AH69" s="383"/>
      <c r="AI69" s="385"/>
    </row>
    <row r="70" spans="1:35" ht="13.5" customHeight="1">
      <c r="B70" s="380" t="s">
        <v>1395</v>
      </c>
      <c r="C70" s="381" t="s">
        <v>1433</v>
      </c>
      <c r="D70" s="382" t="s">
        <v>894</v>
      </c>
      <c r="E70" s="382">
        <v>40</v>
      </c>
      <c r="F70" s="383" t="str">
        <f>ROUND(E70,0)&amp;D70</f>
        <v>40ABC(4x70)</v>
      </c>
      <c r="G70" s="383" t="s">
        <v>2228</v>
      </c>
      <c r="H70" s="383" t="s">
        <v>109</v>
      </c>
      <c r="I70" s="383" t="s">
        <v>2197</v>
      </c>
      <c r="J70" s="383" t="s">
        <v>898</v>
      </c>
      <c r="K70" s="383" t="s">
        <v>892</v>
      </c>
      <c r="L70" s="383" t="s">
        <v>3</v>
      </c>
      <c r="M70" s="383"/>
      <c r="N70" s="383" t="s">
        <v>158</v>
      </c>
      <c r="O70" s="383"/>
      <c r="P70" s="383"/>
      <c r="Q70" s="383"/>
      <c r="R70" s="383"/>
      <c r="S70" s="383"/>
      <c r="T70" s="383"/>
      <c r="U70" s="383"/>
      <c r="V70" s="383"/>
      <c r="W70" s="383"/>
      <c r="X70" s="383"/>
      <c r="Y70" s="383"/>
      <c r="Z70" s="383"/>
      <c r="AA70" s="383"/>
      <c r="AB70" s="383"/>
      <c r="AC70" s="383"/>
      <c r="AD70" s="383"/>
      <c r="AE70" s="383"/>
      <c r="AF70" s="383"/>
      <c r="AG70" s="383"/>
      <c r="AH70" s="383"/>
      <c r="AI70" s="385"/>
    </row>
    <row r="71" spans="1:35" ht="13.5" customHeight="1">
      <c r="B71" s="380" t="s">
        <v>1396</v>
      </c>
      <c r="C71" s="381" t="s">
        <v>1433</v>
      </c>
      <c r="D71" s="382" t="s">
        <v>894</v>
      </c>
      <c r="E71" s="382">
        <v>40</v>
      </c>
      <c r="F71" s="383" t="str">
        <f>ROUND(E71,0)&amp;D71</f>
        <v>40ABC(4x70)</v>
      </c>
      <c r="G71" s="383" t="s">
        <v>2468</v>
      </c>
      <c r="H71" s="383" t="s">
        <v>24</v>
      </c>
      <c r="I71" s="383" t="s">
        <v>264</v>
      </c>
      <c r="J71" s="383" t="s">
        <v>896</v>
      </c>
      <c r="K71" s="383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83"/>
      <c r="Z71" s="383"/>
      <c r="AA71" s="383"/>
      <c r="AB71" s="383"/>
      <c r="AC71" s="383"/>
      <c r="AD71" s="383"/>
      <c r="AE71" s="383"/>
      <c r="AF71" s="383"/>
      <c r="AG71" s="383"/>
      <c r="AH71" s="383"/>
      <c r="AI71" s="385"/>
    </row>
    <row r="72" spans="1:35" ht="13.5" customHeight="1">
      <c r="B72" s="380" t="s">
        <v>1397</v>
      </c>
      <c r="C72" s="381" t="s">
        <v>1433</v>
      </c>
      <c r="D72" s="382" t="s">
        <v>894</v>
      </c>
      <c r="E72" s="382">
        <v>40</v>
      </c>
      <c r="F72" s="383" t="str">
        <f>ROUND(E72,0)&amp;D72</f>
        <v>40ABC(4x70)</v>
      </c>
      <c r="G72" s="383" t="s">
        <v>2468</v>
      </c>
      <c r="H72" s="383" t="s">
        <v>24</v>
      </c>
      <c r="I72" s="383" t="s">
        <v>264</v>
      </c>
      <c r="J72" s="383" t="s">
        <v>896</v>
      </c>
      <c r="K72" s="383"/>
      <c r="L72" s="383" t="s">
        <v>3</v>
      </c>
      <c r="M72" s="383"/>
      <c r="N72" s="383" t="s">
        <v>158</v>
      </c>
      <c r="O72" s="383"/>
      <c r="P72" s="383"/>
      <c r="Q72" s="383"/>
      <c r="R72" s="383"/>
      <c r="S72" s="383"/>
      <c r="T72" s="383"/>
      <c r="U72" s="383"/>
      <c r="V72" s="383"/>
      <c r="W72" s="383"/>
      <c r="X72" s="383"/>
      <c r="Y72" s="383"/>
      <c r="Z72" s="383"/>
      <c r="AA72" s="383"/>
      <c r="AB72" s="383"/>
      <c r="AC72" s="383"/>
      <c r="AD72" s="383"/>
      <c r="AE72" s="383"/>
      <c r="AF72" s="383"/>
      <c r="AG72" s="383"/>
      <c r="AH72" s="383"/>
      <c r="AI72" s="385"/>
    </row>
    <row r="73" spans="1:35">
      <c r="B73" s="380" t="s">
        <v>1398</v>
      </c>
      <c r="C73" s="381" t="s">
        <v>1433</v>
      </c>
      <c r="D73" s="382" t="s">
        <v>894</v>
      </c>
      <c r="E73" s="382">
        <v>40</v>
      </c>
      <c r="F73" s="383" t="str">
        <f>ROUND(E73,0)&amp;D73</f>
        <v>40ABC(4x70)</v>
      </c>
      <c r="G73" s="383" t="s">
        <v>2468</v>
      </c>
      <c r="H73" s="383" t="s">
        <v>24</v>
      </c>
      <c r="I73" s="383" t="s">
        <v>264</v>
      </c>
      <c r="J73" s="383" t="s">
        <v>896</v>
      </c>
      <c r="K73" s="383"/>
      <c r="L73" s="383"/>
      <c r="M73" s="383"/>
      <c r="N73" s="383"/>
      <c r="O73" s="383"/>
      <c r="P73" s="383"/>
      <c r="Q73" s="383"/>
      <c r="R73" s="383"/>
      <c r="S73" s="383"/>
      <c r="T73" s="383"/>
      <c r="U73" s="383"/>
      <c r="V73" s="383"/>
      <c r="W73" s="383"/>
      <c r="X73" s="383"/>
      <c r="Y73" s="383"/>
      <c r="Z73" s="383"/>
      <c r="AA73" s="383"/>
      <c r="AB73" s="383"/>
      <c r="AC73" s="383"/>
      <c r="AD73" s="383"/>
      <c r="AE73" s="383"/>
      <c r="AF73" s="383"/>
      <c r="AG73" s="383"/>
      <c r="AH73" s="383"/>
      <c r="AI73" s="385"/>
    </row>
    <row r="74" spans="1:35">
      <c r="B74" s="380" t="s">
        <v>1399</v>
      </c>
      <c r="C74" s="381" t="s">
        <v>1433</v>
      </c>
      <c r="D74" s="382" t="s">
        <v>894</v>
      </c>
      <c r="E74" s="382">
        <v>40</v>
      </c>
      <c r="F74" s="383" t="str">
        <f>ROUND(E74,0)&amp;D74</f>
        <v>40ABC(4x70)</v>
      </c>
      <c r="G74" s="383" t="s">
        <v>2468</v>
      </c>
      <c r="H74" s="383" t="s">
        <v>24</v>
      </c>
      <c r="I74" s="383" t="s">
        <v>264</v>
      </c>
      <c r="J74" s="383" t="s">
        <v>896</v>
      </c>
      <c r="K74" s="383"/>
      <c r="L74" s="383"/>
      <c r="M74" s="383"/>
      <c r="N74" s="383"/>
      <c r="O74" s="383"/>
      <c r="P74" s="383"/>
      <c r="Q74" s="383"/>
      <c r="R74" s="383"/>
      <c r="S74" s="383"/>
      <c r="T74" s="383"/>
      <c r="U74" s="383"/>
      <c r="V74" s="383"/>
      <c r="W74" s="383"/>
      <c r="X74" s="383"/>
      <c r="Y74" s="383"/>
      <c r="Z74" s="383"/>
      <c r="AA74" s="383"/>
      <c r="AB74" s="383"/>
      <c r="AC74" s="383"/>
      <c r="AD74" s="383"/>
      <c r="AE74" s="383"/>
      <c r="AF74" s="383"/>
      <c r="AG74" s="383"/>
      <c r="AH74" s="383"/>
      <c r="AI74" s="385"/>
    </row>
    <row r="75" spans="1:35">
      <c r="B75" s="380" t="s">
        <v>1400</v>
      </c>
      <c r="C75" s="381" t="s">
        <v>1378</v>
      </c>
      <c r="D75" s="382" t="s">
        <v>894</v>
      </c>
      <c r="E75" s="382">
        <v>28</v>
      </c>
      <c r="F75" s="383" t="str">
        <f t="shared" ref="F75" si="6">ROUND(E75,0)&amp;D75</f>
        <v>28ABC(4x70)</v>
      </c>
      <c r="G75" s="383" t="s">
        <v>2228</v>
      </c>
      <c r="H75" s="383" t="s">
        <v>109</v>
      </c>
      <c r="I75" s="383" t="s">
        <v>2197</v>
      </c>
      <c r="J75" s="383" t="s">
        <v>895</v>
      </c>
      <c r="K75" s="383" t="s">
        <v>890</v>
      </c>
      <c r="L75" s="383" t="s">
        <v>3</v>
      </c>
      <c r="M75" s="383"/>
      <c r="N75" s="383" t="s">
        <v>158</v>
      </c>
      <c r="O75" s="383"/>
      <c r="P75" s="383"/>
      <c r="Q75" s="383"/>
      <c r="R75" s="383"/>
      <c r="S75" s="383"/>
      <c r="T75" s="383"/>
      <c r="U75" s="383"/>
      <c r="V75" s="383"/>
      <c r="W75" s="383"/>
      <c r="X75" s="383"/>
      <c r="Y75" s="383"/>
      <c r="Z75" s="383"/>
      <c r="AA75" s="383"/>
      <c r="AB75" s="383"/>
      <c r="AC75" s="383"/>
      <c r="AD75" s="383"/>
      <c r="AE75" s="383"/>
      <c r="AF75" s="383"/>
      <c r="AG75" s="383"/>
      <c r="AH75" s="383"/>
      <c r="AI75" s="385"/>
    </row>
    <row r="76" spans="1:35">
      <c r="B76" s="380"/>
      <c r="C76" s="381"/>
      <c r="D76" s="382"/>
      <c r="E76" s="382"/>
      <c r="F76" s="383"/>
      <c r="G76" s="383"/>
      <c r="H76" s="383"/>
      <c r="I76" s="383"/>
      <c r="J76" s="383"/>
      <c r="K76" s="383"/>
      <c r="L76" s="383"/>
      <c r="M76" s="383"/>
      <c r="N76" s="383"/>
      <c r="O76" s="383" t="s">
        <v>2186</v>
      </c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383"/>
      <c r="AA76" s="383"/>
      <c r="AB76" s="383"/>
      <c r="AC76" s="383"/>
      <c r="AD76" s="383"/>
      <c r="AE76" s="383"/>
      <c r="AF76" s="383"/>
      <c r="AG76" s="383"/>
      <c r="AH76" s="383"/>
      <c r="AI76" s="385"/>
    </row>
    <row r="77" spans="1:35" ht="45.75" customHeight="1">
      <c r="B77" s="374" t="s">
        <v>893</v>
      </c>
      <c r="C77" s="375" t="s">
        <v>1401</v>
      </c>
      <c r="D77" s="382"/>
      <c r="E77" s="377">
        <f>+SUM(E78:E82)</f>
        <v>72</v>
      </c>
      <c r="F77" s="383"/>
      <c r="G77" s="383"/>
      <c r="H77" s="383"/>
      <c r="I77" s="383"/>
      <c r="J77" s="383"/>
      <c r="K77" s="383"/>
      <c r="L77" s="383"/>
      <c r="M77" s="383"/>
      <c r="N77" s="383"/>
      <c r="O77" s="383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383"/>
      <c r="AA77" s="383"/>
      <c r="AB77" s="383"/>
      <c r="AC77" s="383"/>
      <c r="AD77" s="383"/>
      <c r="AE77" s="383"/>
      <c r="AF77" s="383"/>
      <c r="AG77" s="383"/>
      <c r="AH77" s="383"/>
      <c r="AI77" s="385"/>
    </row>
    <row r="78" spans="1:35">
      <c r="B78" s="380" t="s">
        <v>1402</v>
      </c>
      <c r="C78" s="381" t="s">
        <v>1403</v>
      </c>
      <c r="D78" s="382"/>
      <c r="E78" s="382"/>
      <c r="F78" s="383" t="s">
        <v>918</v>
      </c>
      <c r="G78" s="383" t="s">
        <v>273</v>
      </c>
      <c r="H78" s="383" t="s">
        <v>273</v>
      </c>
      <c r="I78" s="383" t="s">
        <v>2196</v>
      </c>
      <c r="J78" s="383" t="s">
        <v>889</v>
      </c>
      <c r="K78" s="383" t="s">
        <v>890</v>
      </c>
      <c r="L78" s="383"/>
      <c r="M78" s="383"/>
      <c r="N78" s="383"/>
      <c r="O78" s="383" t="s">
        <v>2204</v>
      </c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5"/>
    </row>
    <row r="79" spans="1:35">
      <c r="B79" s="380"/>
      <c r="C79" s="381"/>
      <c r="D79" s="382"/>
      <c r="E79" s="382"/>
      <c r="F79" s="383"/>
      <c r="G79" s="383"/>
      <c r="H79" s="383"/>
      <c r="I79" s="383"/>
      <c r="J79" s="383"/>
      <c r="K79" s="383"/>
      <c r="L79" s="383"/>
      <c r="M79" s="383"/>
      <c r="N79" s="383"/>
      <c r="O79" s="383" t="s">
        <v>2185</v>
      </c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3"/>
      <c r="AA79" s="383"/>
      <c r="AB79" s="383"/>
      <c r="AC79" s="383"/>
      <c r="AD79" s="383"/>
      <c r="AE79" s="383"/>
      <c r="AF79" s="383"/>
      <c r="AG79" s="383"/>
      <c r="AH79" s="383"/>
      <c r="AI79" s="385"/>
    </row>
    <row r="80" spans="1:35">
      <c r="B80" s="380" t="s">
        <v>1404</v>
      </c>
      <c r="C80" s="381" t="s">
        <v>1405</v>
      </c>
      <c r="D80" s="382" t="s">
        <v>886</v>
      </c>
      <c r="E80" s="382">
        <v>36</v>
      </c>
      <c r="F80" s="383" t="str">
        <f t="shared" ref="F80:F81" si="7">ROUND(E80,0)&amp;D80</f>
        <v>36ABC(4x95)</v>
      </c>
      <c r="G80" s="383" t="s">
        <v>1407</v>
      </c>
      <c r="H80" s="383" t="s">
        <v>539</v>
      </c>
      <c r="I80" s="383" t="s">
        <v>264</v>
      </c>
      <c r="J80" s="383" t="s">
        <v>907</v>
      </c>
      <c r="K80" s="383"/>
      <c r="L80" s="383"/>
      <c r="M80" s="383"/>
      <c r="N80" s="383"/>
      <c r="O80" s="383"/>
      <c r="P80" s="383"/>
      <c r="Q80" s="383" t="s">
        <v>2448</v>
      </c>
      <c r="R80" s="383" t="s">
        <v>262</v>
      </c>
      <c r="S80" s="383" t="s">
        <v>925</v>
      </c>
      <c r="T80" s="383"/>
      <c r="U80" s="383"/>
      <c r="V80" s="383"/>
      <c r="W80" s="383"/>
      <c r="X80" s="383"/>
      <c r="Y80" s="383"/>
      <c r="Z80" s="383"/>
      <c r="AA80" s="383"/>
      <c r="AB80" s="383"/>
      <c r="AC80" s="383"/>
      <c r="AD80" s="383"/>
      <c r="AE80" s="383"/>
      <c r="AF80" s="383"/>
      <c r="AG80" s="383"/>
      <c r="AH80" s="383"/>
      <c r="AI80" s="385"/>
    </row>
    <row r="81" spans="1:35">
      <c r="B81" s="380" t="s">
        <v>1406</v>
      </c>
      <c r="C81" s="381" t="s">
        <v>1403</v>
      </c>
      <c r="D81" s="382" t="s">
        <v>886</v>
      </c>
      <c r="E81" s="382">
        <v>36</v>
      </c>
      <c r="F81" s="383" t="str">
        <f t="shared" si="7"/>
        <v>36ABC(4x95)</v>
      </c>
      <c r="G81" s="383" t="s">
        <v>273</v>
      </c>
      <c r="H81" s="383" t="s">
        <v>273</v>
      </c>
      <c r="I81" s="383" t="s">
        <v>2196</v>
      </c>
      <c r="J81" s="383" t="s">
        <v>889</v>
      </c>
      <c r="K81" s="383" t="s">
        <v>890</v>
      </c>
      <c r="L81" s="383"/>
      <c r="M81" s="383"/>
      <c r="N81" s="383"/>
      <c r="O81" s="383" t="s">
        <v>2204</v>
      </c>
      <c r="P81" s="383"/>
      <c r="Q81" s="383"/>
      <c r="R81" s="383"/>
      <c r="S81" s="383"/>
      <c r="T81" s="383"/>
      <c r="U81" s="383"/>
      <c r="V81" s="383"/>
      <c r="W81" s="383"/>
      <c r="X81" s="383"/>
      <c r="Y81" s="383"/>
      <c r="Z81" s="383"/>
      <c r="AA81" s="383"/>
      <c r="AB81" s="383"/>
      <c r="AC81" s="383"/>
      <c r="AD81" s="383"/>
      <c r="AE81" s="383"/>
      <c r="AF81" s="383"/>
      <c r="AG81" s="383"/>
      <c r="AH81" s="383"/>
      <c r="AI81" s="385"/>
    </row>
    <row r="82" spans="1:35">
      <c r="B82" s="380"/>
      <c r="C82" s="381"/>
      <c r="D82" s="382"/>
      <c r="E82" s="382"/>
      <c r="F82" s="383" t="s">
        <v>918</v>
      </c>
      <c r="G82" s="383"/>
      <c r="H82" s="383"/>
      <c r="I82" s="383"/>
      <c r="J82" s="383"/>
      <c r="K82" s="383"/>
      <c r="L82" s="383"/>
      <c r="M82" s="383"/>
      <c r="N82" s="383"/>
      <c r="O82" s="383" t="s">
        <v>2185</v>
      </c>
      <c r="P82" s="383"/>
      <c r="Q82" s="383"/>
      <c r="R82" s="383"/>
      <c r="S82" s="383"/>
      <c r="T82" s="383"/>
      <c r="U82" s="383"/>
      <c r="V82" s="383"/>
      <c r="W82" s="383"/>
      <c r="X82" s="383"/>
      <c r="Y82" s="383"/>
      <c r="Z82" s="383"/>
      <c r="AA82" s="383"/>
      <c r="AB82" s="383"/>
      <c r="AC82" s="383"/>
      <c r="AD82" s="383"/>
      <c r="AE82" s="383"/>
      <c r="AF82" s="383"/>
      <c r="AG82" s="383"/>
      <c r="AH82" s="383"/>
      <c r="AI82" s="385"/>
    </row>
    <row r="83" spans="1:35" ht="55.2">
      <c r="A83" s="366" t="s">
        <v>22</v>
      </c>
      <c r="B83" s="374">
        <v>3</v>
      </c>
      <c r="C83" s="375" t="s">
        <v>1253</v>
      </c>
      <c r="D83" s="382"/>
      <c r="E83" s="377">
        <f>E84</f>
        <v>28</v>
      </c>
      <c r="F83" s="383"/>
      <c r="G83" s="383"/>
      <c r="H83" s="383"/>
      <c r="I83" s="383"/>
      <c r="J83" s="383"/>
      <c r="K83" s="383"/>
      <c r="L83" s="383"/>
      <c r="M83" s="383"/>
      <c r="N83" s="383"/>
      <c r="O83" s="383"/>
      <c r="P83" s="383"/>
      <c r="Q83" s="383"/>
      <c r="R83" s="383"/>
      <c r="S83" s="383"/>
      <c r="T83" s="383"/>
      <c r="U83" s="383"/>
      <c r="V83" s="383"/>
      <c r="W83" s="383"/>
      <c r="X83" s="383"/>
      <c r="Y83" s="383"/>
      <c r="Z83" s="383"/>
      <c r="AA83" s="383"/>
      <c r="AB83" s="383"/>
      <c r="AC83" s="383"/>
      <c r="AD83" s="383"/>
      <c r="AE83" s="383"/>
      <c r="AF83" s="383"/>
      <c r="AG83" s="383"/>
      <c r="AH83" s="383"/>
      <c r="AI83" s="385"/>
    </row>
    <row r="84" spans="1:35" ht="27.6">
      <c r="B84" s="374" t="s">
        <v>885</v>
      </c>
      <c r="C84" s="375" t="s">
        <v>1408</v>
      </c>
      <c r="D84" s="382"/>
      <c r="E84" s="377">
        <f>+SUM(E85:E87)</f>
        <v>28</v>
      </c>
      <c r="F84" s="383"/>
      <c r="G84" s="383"/>
      <c r="H84" s="383"/>
      <c r="I84" s="383"/>
      <c r="J84" s="383"/>
      <c r="K84" s="383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3"/>
      <c r="AA84" s="383"/>
      <c r="AB84" s="383"/>
      <c r="AC84" s="383"/>
      <c r="AD84" s="383"/>
      <c r="AE84" s="383"/>
      <c r="AF84" s="383"/>
      <c r="AG84" s="383"/>
      <c r="AH84" s="383"/>
      <c r="AI84" s="385"/>
    </row>
    <row r="85" spans="1:35">
      <c r="B85" s="380" t="s">
        <v>1409</v>
      </c>
      <c r="C85" s="381" t="s">
        <v>2475</v>
      </c>
      <c r="D85" s="382" t="s">
        <v>915</v>
      </c>
      <c r="E85" s="382"/>
      <c r="F85" s="383" t="s">
        <v>1411</v>
      </c>
      <c r="G85" s="383" t="s">
        <v>888</v>
      </c>
      <c r="H85" s="383" t="s">
        <v>888</v>
      </c>
      <c r="I85" s="383" t="s">
        <v>2196</v>
      </c>
      <c r="J85" s="383" t="s">
        <v>914</v>
      </c>
      <c r="K85" s="383" t="s">
        <v>890</v>
      </c>
      <c r="L85" s="383"/>
      <c r="M85" s="383"/>
      <c r="N85" s="383"/>
      <c r="O85" s="383" t="s">
        <v>1412</v>
      </c>
      <c r="P85" s="383"/>
      <c r="Q85" s="383"/>
      <c r="R85" s="383"/>
      <c r="S85" s="383"/>
      <c r="T85" s="383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383"/>
      <c r="AF85" s="383"/>
      <c r="AG85" s="383"/>
      <c r="AH85" s="383"/>
      <c r="AI85" s="385"/>
    </row>
    <row r="86" spans="1:35">
      <c r="B86" s="380">
        <v>114</v>
      </c>
      <c r="C86" s="381" t="s">
        <v>1410</v>
      </c>
      <c r="D86" s="382" t="s">
        <v>915</v>
      </c>
      <c r="E86" s="387">
        <v>28</v>
      </c>
      <c r="F86" s="383" t="str">
        <f t="shared" ref="F86" si="8">ROUND(E86,0)&amp;D86</f>
        <v>28ABC(4x120)</v>
      </c>
      <c r="G86" s="383" t="s">
        <v>273</v>
      </c>
      <c r="H86" s="383" t="s">
        <v>273</v>
      </c>
      <c r="I86" s="383" t="s">
        <v>2196</v>
      </c>
      <c r="J86" s="383" t="s">
        <v>914</v>
      </c>
      <c r="K86" s="383" t="s">
        <v>890</v>
      </c>
      <c r="L86" s="383"/>
      <c r="M86" s="383"/>
      <c r="N86" s="383"/>
      <c r="O86" s="383" t="s">
        <v>2204</v>
      </c>
      <c r="P86" s="383"/>
      <c r="Q86" s="383"/>
      <c r="R86" s="383"/>
      <c r="S86" s="383"/>
      <c r="T86" s="383"/>
      <c r="U86" s="383"/>
      <c r="V86" s="383"/>
      <c r="W86" s="383"/>
      <c r="X86" s="383"/>
      <c r="Y86" s="383"/>
      <c r="Z86" s="383"/>
      <c r="AA86" s="383"/>
      <c r="AB86" s="383"/>
      <c r="AC86" s="383"/>
      <c r="AD86" s="383"/>
      <c r="AE86" s="383"/>
      <c r="AF86" s="383"/>
      <c r="AG86" s="383"/>
      <c r="AH86" s="383"/>
      <c r="AI86" s="385"/>
    </row>
    <row r="87" spans="1:35">
      <c r="B87" s="380"/>
      <c r="C87" s="381"/>
      <c r="D87" s="382"/>
      <c r="E87" s="382"/>
      <c r="F87" s="383" t="s">
        <v>913</v>
      </c>
      <c r="G87" s="383"/>
      <c r="H87" s="383"/>
      <c r="I87" s="383"/>
      <c r="J87" s="383"/>
      <c r="K87" s="383"/>
      <c r="L87" s="383"/>
      <c r="M87" s="383"/>
      <c r="N87" s="383"/>
      <c r="O87" s="383" t="s">
        <v>2224</v>
      </c>
      <c r="P87" s="383"/>
      <c r="Q87" s="383"/>
      <c r="R87" s="383"/>
      <c r="S87" s="383"/>
      <c r="T87" s="383"/>
      <c r="U87" s="383"/>
      <c r="V87" s="383"/>
      <c r="W87" s="383"/>
      <c r="X87" s="383"/>
      <c r="Y87" s="383"/>
      <c r="Z87" s="383"/>
      <c r="AA87" s="383"/>
      <c r="AB87" s="383"/>
      <c r="AC87" s="383"/>
      <c r="AD87" s="383"/>
      <c r="AE87" s="383"/>
      <c r="AF87" s="383"/>
      <c r="AG87" s="383"/>
      <c r="AH87" s="383"/>
      <c r="AI87" s="385"/>
    </row>
    <row r="88" spans="1:35" ht="55.2">
      <c r="A88" s="366" t="s">
        <v>22</v>
      </c>
      <c r="B88" s="374" t="s">
        <v>210</v>
      </c>
      <c r="C88" s="375" t="s">
        <v>1254</v>
      </c>
      <c r="D88" s="382"/>
      <c r="E88" s="377">
        <f>E89</f>
        <v>26</v>
      </c>
      <c r="F88" s="383"/>
      <c r="G88" s="383"/>
      <c r="H88" s="383"/>
      <c r="I88" s="383"/>
      <c r="J88" s="383"/>
      <c r="K88" s="383"/>
      <c r="L88" s="383"/>
      <c r="M88" s="383"/>
      <c r="N88" s="383"/>
      <c r="O88" s="383"/>
      <c r="P88" s="383"/>
      <c r="Q88" s="383"/>
      <c r="R88" s="383"/>
      <c r="S88" s="383"/>
      <c r="T88" s="383"/>
      <c r="U88" s="383"/>
      <c r="V88" s="383"/>
      <c r="W88" s="383"/>
      <c r="X88" s="383"/>
      <c r="Y88" s="383"/>
      <c r="Z88" s="383"/>
      <c r="AA88" s="383"/>
      <c r="AB88" s="383"/>
      <c r="AC88" s="383"/>
      <c r="AD88" s="383"/>
      <c r="AE88" s="383"/>
      <c r="AF88" s="383"/>
      <c r="AG88" s="383"/>
      <c r="AH88" s="383"/>
      <c r="AI88" s="385"/>
    </row>
    <row r="89" spans="1:35" ht="27.6">
      <c r="A89" s="366"/>
      <c r="B89" s="374" t="s">
        <v>885</v>
      </c>
      <c r="C89" s="375" t="s">
        <v>1424</v>
      </c>
      <c r="D89" s="382"/>
      <c r="E89" s="377">
        <f>+SUM(E90:E92)</f>
        <v>26</v>
      </c>
      <c r="F89" s="383"/>
      <c r="G89" s="383"/>
      <c r="H89" s="383"/>
      <c r="I89" s="383"/>
      <c r="J89" s="383"/>
      <c r="K89" s="383"/>
      <c r="L89" s="383"/>
      <c r="M89" s="383"/>
      <c r="N89" s="383"/>
      <c r="O89" s="383"/>
      <c r="P89" s="383"/>
      <c r="Q89" s="383"/>
      <c r="R89" s="383"/>
      <c r="S89" s="383"/>
      <c r="T89" s="383"/>
      <c r="U89" s="383"/>
      <c r="V89" s="383"/>
      <c r="W89" s="383"/>
      <c r="X89" s="383"/>
      <c r="Y89" s="383"/>
      <c r="Z89" s="383"/>
      <c r="AA89" s="383"/>
      <c r="AB89" s="383"/>
      <c r="AC89" s="383"/>
      <c r="AD89" s="383"/>
      <c r="AE89" s="383"/>
      <c r="AF89" s="383"/>
      <c r="AG89" s="383"/>
      <c r="AH89" s="383"/>
      <c r="AI89" s="385"/>
    </row>
    <row r="90" spans="1:35">
      <c r="B90" s="380" t="s">
        <v>1916</v>
      </c>
      <c r="C90" s="381" t="s">
        <v>1423</v>
      </c>
      <c r="D90" s="382" t="s">
        <v>915</v>
      </c>
      <c r="E90" s="382"/>
      <c r="F90" s="383" t="s">
        <v>1411</v>
      </c>
      <c r="G90" s="383" t="s">
        <v>888</v>
      </c>
      <c r="H90" s="383" t="s">
        <v>888</v>
      </c>
      <c r="I90" s="383" t="s">
        <v>2196</v>
      </c>
      <c r="J90" s="383" t="s">
        <v>914</v>
      </c>
      <c r="K90" s="383" t="s">
        <v>890</v>
      </c>
      <c r="L90" s="383"/>
      <c r="M90" s="383"/>
      <c r="N90" s="383"/>
      <c r="O90" s="383" t="s">
        <v>2204</v>
      </c>
      <c r="P90" s="383"/>
      <c r="Q90" s="383"/>
      <c r="R90" s="383"/>
      <c r="S90" s="383"/>
      <c r="T90" s="383"/>
      <c r="U90" s="383"/>
      <c r="V90" s="383"/>
      <c r="W90" s="383"/>
      <c r="X90" s="383"/>
      <c r="Y90" s="383"/>
      <c r="Z90" s="383"/>
      <c r="AA90" s="383"/>
      <c r="AB90" s="383"/>
      <c r="AC90" s="383"/>
      <c r="AD90" s="383"/>
      <c r="AE90" s="383"/>
      <c r="AF90" s="383"/>
      <c r="AG90" s="383"/>
      <c r="AH90" s="383"/>
      <c r="AI90" s="385"/>
    </row>
    <row r="91" spans="1:35">
      <c r="B91" s="380" t="s">
        <v>1422</v>
      </c>
      <c r="C91" s="381" t="s">
        <v>1430</v>
      </c>
      <c r="D91" s="382" t="s">
        <v>915</v>
      </c>
      <c r="E91" s="387">
        <v>26</v>
      </c>
      <c r="F91" s="383" t="str">
        <f t="shared" ref="F91" si="9">ROUND(E91,0)&amp;D91</f>
        <v>26ABC(4x120)</v>
      </c>
      <c r="G91" s="383" t="s">
        <v>273</v>
      </c>
      <c r="H91" s="383" t="s">
        <v>273</v>
      </c>
      <c r="I91" s="383" t="s">
        <v>2196</v>
      </c>
      <c r="J91" s="383" t="s">
        <v>914</v>
      </c>
      <c r="K91" s="383" t="s">
        <v>890</v>
      </c>
      <c r="L91" s="383"/>
      <c r="M91" s="383"/>
      <c r="N91" s="383"/>
      <c r="O91" s="383" t="s">
        <v>1412</v>
      </c>
      <c r="P91" s="383"/>
      <c r="Q91" s="383"/>
      <c r="R91" s="383"/>
      <c r="S91" s="383"/>
      <c r="T91" s="383"/>
      <c r="U91" s="383"/>
      <c r="V91" s="383"/>
      <c r="W91" s="383"/>
      <c r="X91" s="383"/>
      <c r="Y91" s="383"/>
      <c r="Z91" s="383"/>
      <c r="AA91" s="383"/>
      <c r="AB91" s="383"/>
      <c r="AC91" s="383"/>
      <c r="AD91" s="383"/>
      <c r="AE91" s="383"/>
      <c r="AF91" s="383"/>
      <c r="AG91" s="383"/>
      <c r="AH91" s="383"/>
      <c r="AI91" s="385"/>
    </row>
    <row r="92" spans="1:35">
      <c r="B92" s="380"/>
      <c r="C92" s="381"/>
      <c r="D92" s="382"/>
      <c r="E92" s="382"/>
      <c r="F92" s="383" t="s">
        <v>913</v>
      </c>
      <c r="G92" s="383"/>
      <c r="H92" s="383"/>
      <c r="I92" s="383"/>
      <c r="J92" s="383"/>
      <c r="K92" s="383"/>
      <c r="L92" s="383"/>
      <c r="M92" s="383"/>
      <c r="N92" s="383"/>
      <c r="O92" s="383" t="s">
        <v>2224</v>
      </c>
      <c r="P92" s="383"/>
      <c r="Q92" s="383"/>
      <c r="R92" s="383"/>
      <c r="S92" s="383"/>
      <c r="T92" s="383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383"/>
      <c r="AF92" s="383"/>
      <c r="AG92" s="383"/>
      <c r="AH92" s="383"/>
      <c r="AI92" s="385"/>
    </row>
    <row r="93" spans="1:35" ht="55.2">
      <c r="A93" s="366" t="s">
        <v>22</v>
      </c>
      <c r="B93" s="374">
        <v>5</v>
      </c>
      <c r="C93" s="375" t="s">
        <v>1274</v>
      </c>
      <c r="D93" s="382"/>
      <c r="E93" s="377">
        <f>E94+E104</f>
        <v>557</v>
      </c>
      <c r="F93" s="383"/>
      <c r="G93" s="383"/>
      <c r="H93" s="383"/>
      <c r="I93" s="383"/>
      <c r="J93" s="383"/>
      <c r="K93" s="383"/>
      <c r="L93" s="383"/>
      <c r="M93" s="383"/>
      <c r="N93" s="383"/>
      <c r="O93" s="383"/>
      <c r="P93" s="383"/>
      <c r="Q93" s="383"/>
      <c r="R93" s="383"/>
      <c r="S93" s="383"/>
      <c r="T93" s="383"/>
      <c r="U93" s="383"/>
      <c r="V93" s="383"/>
      <c r="W93" s="383"/>
      <c r="X93" s="383"/>
      <c r="Y93" s="383"/>
      <c r="Z93" s="383"/>
      <c r="AA93" s="383"/>
      <c r="AB93" s="383"/>
      <c r="AC93" s="383"/>
      <c r="AD93" s="383"/>
      <c r="AE93" s="383"/>
      <c r="AF93" s="383"/>
      <c r="AG93" s="383"/>
      <c r="AH93" s="383"/>
      <c r="AI93" s="385"/>
    </row>
    <row r="94" spans="1:35" ht="27.6">
      <c r="B94" s="374" t="s">
        <v>885</v>
      </c>
      <c r="C94" s="375" t="s">
        <v>1425</v>
      </c>
      <c r="D94" s="382"/>
      <c r="E94" s="377">
        <f>+SUM(E95:E103)</f>
        <v>278</v>
      </c>
      <c r="F94" s="383"/>
      <c r="G94" s="383"/>
      <c r="H94" s="383"/>
      <c r="I94" s="383"/>
      <c r="J94" s="383"/>
      <c r="K94" s="383"/>
      <c r="L94" s="383"/>
      <c r="M94" s="383"/>
      <c r="N94" s="383"/>
      <c r="O94" s="383"/>
      <c r="P94" s="383"/>
      <c r="Q94" s="383"/>
      <c r="R94" s="383"/>
      <c r="S94" s="383"/>
      <c r="T94" s="383"/>
      <c r="U94" s="383"/>
      <c r="V94" s="383"/>
      <c r="W94" s="383"/>
      <c r="X94" s="383"/>
      <c r="Y94" s="383"/>
      <c r="Z94" s="383"/>
      <c r="AA94" s="383"/>
      <c r="AB94" s="383"/>
      <c r="AC94" s="383"/>
      <c r="AD94" s="383"/>
      <c r="AE94" s="383"/>
      <c r="AF94" s="383"/>
      <c r="AG94" s="383"/>
      <c r="AH94" s="383"/>
      <c r="AI94" s="385"/>
    </row>
    <row r="95" spans="1:35">
      <c r="B95" s="380" t="s">
        <v>1426</v>
      </c>
      <c r="C95" s="381" t="s">
        <v>1427</v>
      </c>
      <c r="D95" s="382"/>
      <c r="E95" s="382"/>
      <c r="F95" s="383" t="s">
        <v>887</v>
      </c>
      <c r="G95" s="383" t="s">
        <v>888</v>
      </c>
      <c r="H95" s="383" t="s">
        <v>888</v>
      </c>
      <c r="I95" s="383" t="s">
        <v>2196</v>
      </c>
      <c r="J95" s="383" t="s">
        <v>889</v>
      </c>
      <c r="K95" s="383" t="s">
        <v>890</v>
      </c>
      <c r="L95" s="383"/>
      <c r="M95" s="383"/>
      <c r="N95" s="383"/>
      <c r="O95" s="383" t="s">
        <v>157</v>
      </c>
      <c r="P95" s="383"/>
      <c r="Q95" s="383"/>
      <c r="R95" s="383"/>
      <c r="S95" s="383"/>
      <c r="T95" s="383"/>
      <c r="U95" s="383"/>
      <c r="V95" s="383"/>
      <c r="W95" s="383"/>
      <c r="X95" s="383"/>
      <c r="Y95" s="383"/>
      <c r="Z95" s="383"/>
      <c r="AA95" s="383"/>
      <c r="AB95" s="383"/>
      <c r="AC95" s="383"/>
      <c r="AD95" s="383"/>
      <c r="AE95" s="383"/>
      <c r="AF95" s="383"/>
      <c r="AG95" s="383"/>
      <c r="AH95" s="383"/>
      <c r="AI95" s="385"/>
    </row>
    <row r="96" spans="1:35">
      <c r="B96" s="380" t="s">
        <v>1339</v>
      </c>
      <c r="C96" s="381" t="s">
        <v>1434</v>
      </c>
      <c r="D96" s="382" t="s">
        <v>886</v>
      </c>
      <c r="E96" s="382">
        <v>40</v>
      </c>
      <c r="F96" s="383" t="str">
        <f t="shared" ref="F96:F102" si="10">ROUND(E96,0)&amp;D96</f>
        <v>40ABC(4x95)</v>
      </c>
      <c r="G96" s="383" t="s">
        <v>2228</v>
      </c>
      <c r="H96" s="383" t="s">
        <v>109</v>
      </c>
      <c r="I96" s="383" t="s">
        <v>2197</v>
      </c>
      <c r="J96" s="383" t="s">
        <v>891</v>
      </c>
      <c r="K96" s="383" t="s">
        <v>892</v>
      </c>
      <c r="L96" s="383" t="s">
        <v>3</v>
      </c>
      <c r="M96" s="383"/>
      <c r="N96" s="383" t="s">
        <v>158</v>
      </c>
      <c r="O96" s="383"/>
      <c r="P96" s="383"/>
      <c r="Q96" s="383"/>
      <c r="R96" s="383"/>
      <c r="S96" s="383"/>
      <c r="T96" s="383"/>
      <c r="U96" s="383"/>
      <c r="V96" s="383"/>
      <c r="W96" s="383"/>
      <c r="X96" s="383"/>
      <c r="Y96" s="383"/>
      <c r="Z96" s="383"/>
      <c r="AA96" s="383"/>
      <c r="AB96" s="383"/>
      <c r="AC96" s="383"/>
      <c r="AD96" s="383"/>
      <c r="AE96" s="383"/>
      <c r="AF96" s="383"/>
      <c r="AG96" s="383"/>
      <c r="AH96" s="383"/>
      <c r="AI96" s="385"/>
    </row>
    <row r="97" spans="2:35">
      <c r="B97" s="380" t="s">
        <v>1340</v>
      </c>
      <c r="C97" s="381" t="s">
        <v>1433</v>
      </c>
      <c r="D97" s="382" t="s">
        <v>886</v>
      </c>
      <c r="E97" s="382">
        <v>40</v>
      </c>
      <c r="F97" s="383" t="str">
        <f t="shared" si="10"/>
        <v>40ABC(4x95)</v>
      </c>
      <c r="G97" s="383" t="s">
        <v>2468</v>
      </c>
      <c r="H97" s="383" t="s">
        <v>24</v>
      </c>
      <c r="I97" s="383" t="s">
        <v>264</v>
      </c>
      <c r="J97" s="383" t="s">
        <v>907</v>
      </c>
      <c r="K97" s="383"/>
      <c r="L97" s="383"/>
      <c r="M97" s="383"/>
      <c r="N97" s="383"/>
      <c r="O97" s="383"/>
      <c r="P97" s="383"/>
      <c r="Q97" s="383"/>
      <c r="R97" s="383"/>
      <c r="S97" s="383"/>
      <c r="T97" s="383"/>
      <c r="U97" s="383"/>
      <c r="V97" s="383"/>
      <c r="W97" s="383"/>
      <c r="X97" s="383"/>
      <c r="Y97" s="383"/>
      <c r="Z97" s="383"/>
      <c r="AA97" s="383"/>
      <c r="AB97" s="383"/>
      <c r="AC97" s="383"/>
      <c r="AD97" s="383"/>
      <c r="AE97" s="383"/>
      <c r="AF97" s="383"/>
      <c r="AG97" s="383"/>
      <c r="AH97" s="383"/>
      <c r="AI97" s="385"/>
    </row>
    <row r="98" spans="2:35">
      <c r="B98" s="380" t="s">
        <v>1341</v>
      </c>
      <c r="C98" s="381" t="s">
        <v>1433</v>
      </c>
      <c r="D98" s="382" t="s">
        <v>886</v>
      </c>
      <c r="E98" s="382">
        <v>40</v>
      </c>
      <c r="F98" s="383" t="str">
        <f t="shared" si="10"/>
        <v>40ABC(4x95)</v>
      </c>
      <c r="G98" s="383" t="s">
        <v>2468</v>
      </c>
      <c r="H98" s="383" t="s">
        <v>24</v>
      </c>
      <c r="I98" s="383" t="s">
        <v>264</v>
      </c>
      <c r="J98" s="383" t="s">
        <v>907</v>
      </c>
      <c r="K98" s="383"/>
      <c r="L98" s="383" t="s">
        <v>3</v>
      </c>
      <c r="M98" s="383"/>
      <c r="N98" s="383" t="s">
        <v>158</v>
      </c>
      <c r="O98" s="383"/>
      <c r="P98" s="383"/>
      <c r="Q98" s="383"/>
      <c r="R98" s="383"/>
      <c r="S98" s="383"/>
      <c r="T98" s="383"/>
      <c r="U98" s="383"/>
      <c r="V98" s="383"/>
      <c r="W98" s="383"/>
      <c r="X98" s="383"/>
      <c r="Y98" s="383"/>
      <c r="Z98" s="383"/>
      <c r="AA98" s="383"/>
      <c r="AB98" s="383"/>
      <c r="AC98" s="383"/>
      <c r="AD98" s="383"/>
      <c r="AE98" s="383"/>
      <c r="AF98" s="383"/>
      <c r="AG98" s="383"/>
      <c r="AH98" s="383"/>
      <c r="AI98" s="385"/>
    </row>
    <row r="99" spans="2:35">
      <c r="B99" s="380" t="s">
        <v>1342</v>
      </c>
      <c r="C99" s="381" t="s">
        <v>1433</v>
      </c>
      <c r="D99" s="382" t="s">
        <v>886</v>
      </c>
      <c r="E99" s="382">
        <v>40</v>
      </c>
      <c r="F99" s="383" t="str">
        <f t="shared" si="10"/>
        <v>40ABC(4x95)</v>
      </c>
      <c r="G99" s="383" t="s">
        <v>2468</v>
      </c>
      <c r="H99" s="383" t="s">
        <v>24</v>
      </c>
      <c r="I99" s="383" t="s">
        <v>264</v>
      </c>
      <c r="J99" s="383" t="s">
        <v>907</v>
      </c>
      <c r="K99" s="383"/>
      <c r="L99" s="383"/>
      <c r="M99" s="383"/>
      <c r="N99" s="383"/>
      <c r="O99" s="383"/>
      <c r="P99" s="383"/>
      <c r="Q99" s="383"/>
      <c r="R99" s="383"/>
      <c r="S99" s="383"/>
      <c r="T99" s="383"/>
      <c r="U99" s="383"/>
      <c r="V99" s="383"/>
      <c r="W99" s="383"/>
      <c r="X99" s="383"/>
      <c r="Y99" s="383"/>
      <c r="Z99" s="383"/>
      <c r="AA99" s="383"/>
      <c r="AB99" s="383"/>
      <c r="AC99" s="383"/>
      <c r="AD99" s="383"/>
      <c r="AE99" s="383"/>
      <c r="AF99" s="383"/>
      <c r="AG99" s="383"/>
      <c r="AH99" s="383"/>
      <c r="AI99" s="385"/>
    </row>
    <row r="100" spans="2:35">
      <c r="B100" s="380" t="s">
        <v>1432</v>
      </c>
      <c r="C100" s="381" t="s">
        <v>1435</v>
      </c>
      <c r="D100" s="382" t="s">
        <v>886</v>
      </c>
      <c r="E100" s="382">
        <v>42</v>
      </c>
      <c r="F100" s="383" t="str">
        <f t="shared" si="10"/>
        <v>42ABC(4x95)</v>
      </c>
      <c r="G100" s="383" t="s">
        <v>2228</v>
      </c>
      <c r="H100" s="383" t="s">
        <v>109</v>
      </c>
      <c r="I100" s="383" t="s">
        <v>2196</v>
      </c>
      <c r="J100" s="383" t="s">
        <v>891</v>
      </c>
      <c r="K100" s="383" t="s">
        <v>892</v>
      </c>
      <c r="L100" s="383" t="s">
        <v>3</v>
      </c>
      <c r="M100" s="383"/>
      <c r="N100" s="383" t="s">
        <v>158</v>
      </c>
      <c r="O100" s="383"/>
      <c r="P100" s="383"/>
      <c r="Q100" s="383"/>
      <c r="R100" s="383"/>
      <c r="S100" s="383"/>
      <c r="T100" s="383"/>
      <c r="U100" s="383"/>
      <c r="V100" s="383"/>
      <c r="W100" s="383"/>
      <c r="X100" s="383"/>
      <c r="Y100" s="383"/>
      <c r="Z100" s="383"/>
      <c r="AA100" s="383"/>
      <c r="AB100" s="383"/>
      <c r="AC100" s="383"/>
      <c r="AD100" s="383"/>
      <c r="AE100" s="383"/>
      <c r="AF100" s="383"/>
      <c r="AG100" s="383"/>
      <c r="AH100" s="383"/>
      <c r="AI100" s="385"/>
    </row>
    <row r="101" spans="2:35">
      <c r="B101" s="380" t="s">
        <v>1428</v>
      </c>
      <c r="C101" s="381" t="s">
        <v>1433</v>
      </c>
      <c r="D101" s="382" t="s">
        <v>886</v>
      </c>
      <c r="E101" s="382">
        <v>34</v>
      </c>
      <c r="F101" s="383" t="str">
        <f t="shared" si="10"/>
        <v>34ABC(4x95)</v>
      </c>
      <c r="G101" s="383" t="s">
        <v>2468</v>
      </c>
      <c r="H101" s="383" t="s">
        <v>24</v>
      </c>
      <c r="I101" s="383" t="s">
        <v>264</v>
      </c>
      <c r="J101" s="383" t="s">
        <v>907</v>
      </c>
      <c r="K101" s="383"/>
      <c r="L101" s="383"/>
      <c r="M101" s="383"/>
      <c r="N101" s="383"/>
      <c r="O101" s="383"/>
      <c r="P101" s="383"/>
      <c r="Q101" s="383"/>
      <c r="R101" s="383"/>
      <c r="S101" s="383"/>
      <c r="T101" s="383"/>
      <c r="U101" s="383"/>
      <c r="V101" s="383"/>
      <c r="W101" s="383"/>
      <c r="X101" s="383"/>
      <c r="Y101" s="383"/>
      <c r="Z101" s="383"/>
      <c r="AA101" s="383"/>
      <c r="AB101" s="383"/>
      <c r="AC101" s="383"/>
      <c r="AD101" s="383"/>
      <c r="AE101" s="383"/>
      <c r="AF101" s="383"/>
      <c r="AG101" s="383"/>
      <c r="AH101" s="383"/>
      <c r="AI101" s="385"/>
    </row>
    <row r="102" spans="2:35">
      <c r="B102" s="380" t="s">
        <v>1429</v>
      </c>
      <c r="C102" s="381" t="s">
        <v>1431</v>
      </c>
      <c r="D102" s="382" t="s">
        <v>886</v>
      </c>
      <c r="E102" s="382">
        <v>42</v>
      </c>
      <c r="F102" s="383" t="str">
        <f t="shared" si="10"/>
        <v>42ABC(4x95)</v>
      </c>
      <c r="G102" s="383" t="s">
        <v>273</v>
      </c>
      <c r="H102" s="383" t="s">
        <v>273</v>
      </c>
      <c r="I102" s="383" t="s">
        <v>2196</v>
      </c>
      <c r="J102" s="383" t="s">
        <v>889</v>
      </c>
      <c r="K102" s="383" t="s">
        <v>890</v>
      </c>
      <c r="L102" s="383"/>
      <c r="M102" s="383"/>
      <c r="N102" s="383"/>
      <c r="O102" s="383" t="s">
        <v>2204</v>
      </c>
      <c r="P102" s="383"/>
      <c r="Q102" s="383"/>
      <c r="R102" s="383"/>
      <c r="S102" s="383"/>
      <c r="T102" s="383"/>
      <c r="U102" s="383"/>
      <c r="V102" s="383"/>
      <c r="W102" s="383"/>
      <c r="X102" s="383"/>
      <c r="Y102" s="383"/>
      <c r="Z102" s="383"/>
      <c r="AA102" s="383"/>
      <c r="AB102" s="383"/>
      <c r="AC102" s="383"/>
      <c r="AD102" s="383"/>
      <c r="AE102" s="383"/>
      <c r="AF102" s="383"/>
      <c r="AG102" s="383"/>
      <c r="AH102" s="383"/>
      <c r="AI102" s="385"/>
    </row>
    <row r="103" spans="2:35">
      <c r="B103" s="380"/>
      <c r="C103" s="381"/>
      <c r="D103" s="382"/>
      <c r="E103" s="382"/>
      <c r="F103" s="383" t="s">
        <v>918</v>
      </c>
      <c r="G103" s="383"/>
      <c r="H103" s="383"/>
      <c r="I103" s="383"/>
      <c r="J103" s="383"/>
      <c r="K103" s="383"/>
      <c r="L103" s="383"/>
      <c r="M103" s="383"/>
      <c r="N103" s="383"/>
      <c r="O103" s="383" t="s">
        <v>2185</v>
      </c>
      <c r="P103" s="383"/>
      <c r="Q103" s="383"/>
      <c r="R103" s="383"/>
      <c r="S103" s="383"/>
      <c r="T103" s="383"/>
      <c r="U103" s="383"/>
      <c r="V103" s="383"/>
      <c r="W103" s="383"/>
      <c r="X103" s="383"/>
      <c r="Y103" s="383"/>
      <c r="Z103" s="383"/>
      <c r="AA103" s="383"/>
      <c r="AB103" s="383"/>
      <c r="AC103" s="383"/>
      <c r="AD103" s="383"/>
      <c r="AE103" s="383"/>
      <c r="AF103" s="383"/>
      <c r="AG103" s="383"/>
      <c r="AH103" s="383"/>
      <c r="AI103" s="385"/>
    </row>
    <row r="104" spans="2:35" ht="27.6">
      <c r="B104" s="374" t="s">
        <v>893</v>
      </c>
      <c r="C104" s="375" t="s">
        <v>1436</v>
      </c>
      <c r="D104" s="382"/>
      <c r="E104" s="377">
        <f>+SUM(E105:E113)</f>
        <v>279</v>
      </c>
      <c r="F104" s="383"/>
      <c r="G104" s="383"/>
      <c r="H104" s="383"/>
      <c r="I104" s="383"/>
      <c r="J104" s="383"/>
      <c r="K104" s="383"/>
      <c r="L104" s="383"/>
      <c r="M104" s="383"/>
      <c r="N104" s="383"/>
      <c r="O104" s="383"/>
      <c r="P104" s="383"/>
      <c r="Q104" s="383"/>
      <c r="R104" s="383"/>
      <c r="S104" s="383"/>
      <c r="T104" s="383"/>
      <c r="U104" s="383"/>
      <c r="V104" s="383"/>
      <c r="W104" s="383"/>
      <c r="X104" s="383"/>
      <c r="Y104" s="383"/>
      <c r="Z104" s="383"/>
      <c r="AA104" s="383"/>
      <c r="AB104" s="383"/>
      <c r="AC104" s="383"/>
      <c r="AD104" s="383"/>
      <c r="AE104" s="383"/>
      <c r="AF104" s="383"/>
      <c r="AG104" s="383"/>
      <c r="AH104" s="383"/>
      <c r="AI104" s="385"/>
    </row>
    <row r="105" spans="2:35">
      <c r="B105" s="380" t="s">
        <v>1426</v>
      </c>
      <c r="C105" s="381" t="s">
        <v>1427</v>
      </c>
      <c r="D105" s="382"/>
      <c r="E105" s="382"/>
      <c r="F105" s="383" t="s">
        <v>887</v>
      </c>
      <c r="G105" s="383" t="s">
        <v>888</v>
      </c>
      <c r="H105" s="383" t="s">
        <v>888</v>
      </c>
      <c r="I105" s="383" t="s">
        <v>2196</v>
      </c>
      <c r="J105" s="383" t="s">
        <v>889</v>
      </c>
      <c r="K105" s="383" t="s">
        <v>890</v>
      </c>
      <c r="L105" s="383"/>
      <c r="M105" s="383"/>
      <c r="N105" s="383"/>
      <c r="O105" s="383" t="s">
        <v>157</v>
      </c>
      <c r="P105" s="383"/>
      <c r="Q105" s="383"/>
      <c r="R105" s="383"/>
      <c r="S105" s="383"/>
      <c r="T105" s="383"/>
      <c r="U105" s="383"/>
      <c r="V105" s="383"/>
      <c r="W105" s="383"/>
      <c r="X105" s="383"/>
      <c r="Y105" s="383"/>
      <c r="Z105" s="383"/>
      <c r="AA105" s="383"/>
      <c r="AB105" s="383"/>
      <c r="AC105" s="383"/>
      <c r="AD105" s="383"/>
      <c r="AE105" s="383"/>
      <c r="AF105" s="383"/>
      <c r="AG105" s="383"/>
      <c r="AH105" s="383"/>
      <c r="AI105" s="385"/>
    </row>
    <row r="106" spans="2:35">
      <c r="B106" s="380" t="s">
        <v>1437</v>
      </c>
      <c r="C106" s="381" t="s">
        <v>1419</v>
      </c>
      <c r="D106" s="382" t="s">
        <v>886</v>
      </c>
      <c r="E106" s="382">
        <v>49</v>
      </c>
      <c r="F106" s="383" t="str">
        <f t="shared" ref="F106:F112" si="11">ROUND(E106,0)&amp;D106</f>
        <v>49ABC(4x95)</v>
      </c>
      <c r="G106" s="383" t="s">
        <v>888</v>
      </c>
      <c r="H106" s="383" t="s">
        <v>888</v>
      </c>
      <c r="I106" s="383" t="s">
        <v>2197</v>
      </c>
      <c r="J106" s="383" t="s">
        <v>891</v>
      </c>
      <c r="K106" s="383" t="s">
        <v>892</v>
      </c>
      <c r="L106" s="383"/>
      <c r="M106" s="383"/>
      <c r="N106" s="383"/>
      <c r="O106" s="383"/>
      <c r="P106" s="383"/>
      <c r="Q106" s="383"/>
      <c r="R106" s="383"/>
      <c r="S106" s="383"/>
      <c r="T106" s="383"/>
      <c r="U106" s="383"/>
      <c r="V106" s="383"/>
      <c r="W106" s="383"/>
      <c r="X106" s="383"/>
      <c r="Y106" s="383"/>
      <c r="Z106" s="383"/>
      <c r="AA106" s="383"/>
      <c r="AB106" s="383"/>
      <c r="AC106" s="383"/>
      <c r="AD106" s="383"/>
      <c r="AE106" s="383"/>
      <c r="AF106" s="383"/>
      <c r="AG106" s="383"/>
      <c r="AH106" s="383"/>
      <c r="AI106" s="385"/>
    </row>
    <row r="107" spans="2:35">
      <c r="B107" s="380" t="s">
        <v>1438</v>
      </c>
      <c r="C107" s="381" t="s">
        <v>1419</v>
      </c>
      <c r="D107" s="382" t="s">
        <v>886</v>
      </c>
      <c r="E107" s="382">
        <v>31</v>
      </c>
      <c r="F107" s="383" t="str">
        <f t="shared" si="11"/>
        <v>31ABC(4x95)</v>
      </c>
      <c r="G107" s="383" t="s">
        <v>888</v>
      </c>
      <c r="H107" s="383" t="s">
        <v>888</v>
      </c>
      <c r="I107" s="383" t="s">
        <v>264</v>
      </c>
      <c r="J107" s="383" t="s">
        <v>907</v>
      </c>
      <c r="K107" s="383"/>
      <c r="L107" s="383" t="s">
        <v>888</v>
      </c>
      <c r="M107" s="383"/>
      <c r="N107" s="383" t="s">
        <v>158</v>
      </c>
      <c r="O107" s="383"/>
      <c r="P107" s="383"/>
      <c r="Q107" s="383"/>
      <c r="R107" s="383"/>
      <c r="S107" s="383"/>
      <c r="T107" s="383"/>
      <c r="U107" s="383"/>
      <c r="V107" s="383"/>
      <c r="W107" s="383"/>
      <c r="X107" s="383"/>
      <c r="Y107" s="383"/>
      <c r="Z107" s="383"/>
      <c r="AA107" s="383"/>
      <c r="AB107" s="383"/>
      <c r="AC107" s="383"/>
      <c r="AD107" s="383"/>
      <c r="AE107" s="383"/>
      <c r="AF107" s="383"/>
      <c r="AG107" s="383"/>
      <c r="AH107" s="383"/>
      <c r="AI107" s="385"/>
    </row>
    <row r="108" spans="2:35">
      <c r="B108" s="380" t="s">
        <v>1439</v>
      </c>
      <c r="C108" s="381" t="s">
        <v>1419</v>
      </c>
      <c r="D108" s="382" t="s">
        <v>886</v>
      </c>
      <c r="E108" s="382">
        <v>31</v>
      </c>
      <c r="F108" s="383" t="str">
        <f t="shared" si="11"/>
        <v>31ABC(4x95)</v>
      </c>
      <c r="G108" s="383" t="s">
        <v>888</v>
      </c>
      <c r="H108" s="383" t="s">
        <v>888</v>
      </c>
      <c r="I108" s="383" t="s">
        <v>264</v>
      </c>
      <c r="J108" s="383" t="s">
        <v>907</v>
      </c>
      <c r="K108" s="383"/>
      <c r="L108" s="383"/>
      <c r="M108" s="383"/>
      <c r="N108" s="383"/>
      <c r="O108" s="383"/>
      <c r="P108" s="383"/>
      <c r="Q108" s="383"/>
      <c r="R108" s="383"/>
      <c r="S108" s="383"/>
      <c r="T108" s="383"/>
      <c r="U108" s="383"/>
      <c r="V108" s="383"/>
      <c r="W108" s="383"/>
      <c r="X108" s="383"/>
      <c r="Y108" s="383"/>
      <c r="Z108" s="383"/>
      <c r="AA108" s="383"/>
      <c r="AB108" s="383"/>
      <c r="AC108" s="383"/>
      <c r="AD108" s="383"/>
      <c r="AE108" s="383"/>
      <c r="AF108" s="383"/>
      <c r="AG108" s="383"/>
      <c r="AH108" s="383"/>
      <c r="AI108" s="385"/>
    </row>
    <row r="109" spans="2:35">
      <c r="B109" s="380" t="s">
        <v>1440</v>
      </c>
      <c r="C109" s="381" t="s">
        <v>1419</v>
      </c>
      <c r="D109" s="382" t="s">
        <v>886</v>
      </c>
      <c r="E109" s="382">
        <v>40</v>
      </c>
      <c r="F109" s="383" t="str">
        <f t="shared" si="11"/>
        <v>40ABC(4x95)</v>
      </c>
      <c r="G109" s="383" t="s">
        <v>888</v>
      </c>
      <c r="H109" s="383" t="s">
        <v>888</v>
      </c>
      <c r="I109" s="383" t="s">
        <v>2197</v>
      </c>
      <c r="J109" s="383" t="s">
        <v>891</v>
      </c>
      <c r="K109" s="383" t="s">
        <v>892</v>
      </c>
      <c r="L109" s="383" t="s">
        <v>888</v>
      </c>
      <c r="M109" s="383"/>
      <c r="N109" s="383" t="s">
        <v>158</v>
      </c>
      <c r="O109" s="383"/>
      <c r="P109" s="383"/>
      <c r="Q109" s="383"/>
      <c r="R109" s="383"/>
      <c r="S109" s="383"/>
      <c r="T109" s="383"/>
      <c r="U109" s="383"/>
      <c r="V109" s="383"/>
      <c r="W109" s="383"/>
      <c r="X109" s="383"/>
      <c r="Y109" s="383"/>
      <c r="Z109" s="383"/>
      <c r="AA109" s="383"/>
      <c r="AB109" s="383"/>
      <c r="AC109" s="383"/>
      <c r="AD109" s="383"/>
      <c r="AE109" s="383"/>
      <c r="AF109" s="383"/>
      <c r="AG109" s="383"/>
      <c r="AH109" s="383"/>
      <c r="AI109" s="385"/>
    </row>
    <row r="110" spans="2:35">
      <c r="B110" s="380" t="s">
        <v>1441</v>
      </c>
      <c r="C110" s="381" t="s">
        <v>1419</v>
      </c>
      <c r="D110" s="382" t="s">
        <v>886</v>
      </c>
      <c r="E110" s="382">
        <v>47</v>
      </c>
      <c r="F110" s="383" t="str">
        <f t="shared" si="11"/>
        <v>47ABC(4x95)</v>
      </c>
      <c r="G110" s="383" t="s">
        <v>888</v>
      </c>
      <c r="H110" s="383" t="s">
        <v>888</v>
      </c>
      <c r="I110" s="383" t="s">
        <v>264</v>
      </c>
      <c r="J110" s="383" t="s">
        <v>907</v>
      </c>
      <c r="K110" s="383"/>
      <c r="L110" s="383"/>
      <c r="M110" s="383"/>
      <c r="N110" s="383"/>
      <c r="O110" s="383"/>
      <c r="P110" s="383"/>
      <c r="Q110" s="383"/>
      <c r="R110" s="383"/>
      <c r="S110" s="383"/>
      <c r="T110" s="383"/>
      <c r="U110" s="383"/>
      <c r="V110" s="383"/>
      <c r="W110" s="383"/>
      <c r="X110" s="383"/>
      <c r="Y110" s="383"/>
      <c r="Z110" s="383"/>
      <c r="AA110" s="383"/>
      <c r="AB110" s="383"/>
      <c r="AC110" s="383"/>
      <c r="AD110" s="383"/>
      <c r="AE110" s="383"/>
      <c r="AF110" s="383"/>
      <c r="AG110" s="383"/>
      <c r="AH110" s="383"/>
      <c r="AI110" s="385"/>
    </row>
    <row r="111" spans="2:35">
      <c r="B111" s="380" t="s">
        <v>1442</v>
      </c>
      <c r="C111" s="381" t="s">
        <v>1419</v>
      </c>
      <c r="D111" s="382" t="s">
        <v>886</v>
      </c>
      <c r="E111" s="382">
        <v>46</v>
      </c>
      <c r="F111" s="383" t="str">
        <f t="shared" si="11"/>
        <v>46ABC(4x95)</v>
      </c>
      <c r="G111" s="383" t="s">
        <v>888</v>
      </c>
      <c r="H111" s="383" t="s">
        <v>888</v>
      </c>
      <c r="I111" s="383" t="s">
        <v>264</v>
      </c>
      <c r="J111" s="383" t="s">
        <v>907</v>
      </c>
      <c r="K111" s="383"/>
      <c r="L111" s="383" t="s">
        <v>888</v>
      </c>
      <c r="M111" s="383"/>
      <c r="N111" s="383" t="s">
        <v>158</v>
      </c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  <c r="Z111" s="383"/>
      <c r="AA111" s="383"/>
      <c r="AB111" s="383"/>
      <c r="AC111" s="383"/>
      <c r="AD111" s="383"/>
      <c r="AE111" s="383"/>
      <c r="AF111" s="383"/>
      <c r="AG111" s="383"/>
      <c r="AH111" s="383"/>
      <c r="AI111" s="385"/>
    </row>
    <row r="112" spans="2:35">
      <c r="B112" s="380" t="s">
        <v>1443</v>
      </c>
      <c r="C112" s="381" t="s">
        <v>1444</v>
      </c>
      <c r="D112" s="382" t="s">
        <v>886</v>
      </c>
      <c r="E112" s="382">
        <v>35</v>
      </c>
      <c r="F112" s="383" t="str">
        <f t="shared" si="11"/>
        <v>35ABC(4x95)</v>
      </c>
      <c r="G112" s="383" t="s">
        <v>273</v>
      </c>
      <c r="H112" s="383" t="s">
        <v>273</v>
      </c>
      <c r="I112" s="388"/>
      <c r="J112" s="388"/>
      <c r="K112" s="388"/>
      <c r="L112" s="383"/>
      <c r="M112" s="383"/>
      <c r="N112" s="383"/>
      <c r="O112" s="383" t="s">
        <v>2204</v>
      </c>
      <c r="P112" s="383"/>
      <c r="Q112" s="383"/>
      <c r="R112" s="383"/>
      <c r="S112" s="383"/>
      <c r="T112" s="383"/>
      <c r="U112" s="383"/>
      <c r="V112" s="383"/>
      <c r="W112" s="383"/>
      <c r="X112" s="383"/>
      <c r="Y112" s="383"/>
      <c r="Z112" s="383"/>
      <c r="AA112" s="383"/>
      <c r="AB112" s="383"/>
      <c r="AC112" s="383"/>
      <c r="AD112" s="383"/>
      <c r="AE112" s="383"/>
      <c r="AF112" s="383"/>
      <c r="AG112" s="383"/>
      <c r="AH112" s="383"/>
      <c r="AI112" s="385"/>
    </row>
    <row r="113" spans="1:35">
      <c r="B113" s="374"/>
      <c r="C113" s="381"/>
      <c r="D113" s="382"/>
      <c r="E113" s="382"/>
      <c r="F113" s="383" t="s">
        <v>918</v>
      </c>
      <c r="G113" s="383"/>
      <c r="H113" s="383"/>
      <c r="I113" s="383"/>
      <c r="J113" s="383"/>
      <c r="K113" s="383"/>
      <c r="L113" s="383"/>
      <c r="M113" s="383"/>
      <c r="N113" s="383"/>
      <c r="O113" s="383" t="s">
        <v>2185</v>
      </c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  <c r="Z113" s="383"/>
      <c r="AA113" s="383"/>
      <c r="AB113" s="383"/>
      <c r="AC113" s="383"/>
      <c r="AD113" s="383"/>
      <c r="AE113" s="383"/>
      <c r="AF113" s="383"/>
      <c r="AG113" s="383"/>
      <c r="AH113" s="383"/>
      <c r="AI113" s="385"/>
    </row>
    <row r="114" spans="1:35" ht="55.2">
      <c r="A114" s="366" t="s">
        <v>22</v>
      </c>
      <c r="B114" s="374">
        <v>6</v>
      </c>
      <c r="C114" s="375" t="s">
        <v>1259</v>
      </c>
      <c r="D114" s="382"/>
      <c r="E114" s="389">
        <f>E115+E129+E160</f>
        <v>2014.8888028590918</v>
      </c>
      <c r="F114" s="383"/>
      <c r="G114" s="384"/>
      <c r="H114" s="384"/>
      <c r="I114" s="383"/>
      <c r="J114" s="383"/>
      <c r="K114" s="383"/>
      <c r="L114" s="383"/>
      <c r="M114" s="383"/>
      <c r="N114" s="383"/>
      <c r="O114" s="383"/>
      <c r="P114" s="383"/>
      <c r="Q114" s="383"/>
      <c r="R114" s="383"/>
      <c r="S114" s="383"/>
      <c r="T114" s="383"/>
      <c r="U114" s="383"/>
      <c r="V114" s="383"/>
      <c r="W114" s="383"/>
      <c r="X114" s="383"/>
      <c r="Y114" s="383"/>
      <c r="Z114" s="383"/>
      <c r="AA114" s="383"/>
      <c r="AB114" s="383"/>
      <c r="AC114" s="383"/>
      <c r="AD114" s="383"/>
      <c r="AE114" s="383"/>
      <c r="AF114" s="383"/>
      <c r="AG114" s="383"/>
      <c r="AH114" s="383"/>
      <c r="AI114" s="385"/>
    </row>
    <row r="115" spans="1:35" ht="27.6">
      <c r="B115" s="374" t="s">
        <v>885</v>
      </c>
      <c r="C115" s="375" t="s">
        <v>1445</v>
      </c>
      <c r="D115" s="382"/>
      <c r="E115" s="377">
        <f>+SUM(E116:E128)</f>
        <v>597.39159801747644</v>
      </c>
      <c r="F115" s="383"/>
      <c r="G115" s="384"/>
      <c r="H115" s="384"/>
      <c r="I115" s="383"/>
      <c r="J115" s="383"/>
      <c r="K115" s="383"/>
      <c r="L115" s="383"/>
      <c r="M115" s="383"/>
      <c r="N115" s="383"/>
      <c r="O115" s="383"/>
      <c r="P115" s="383"/>
      <c r="Q115" s="383"/>
      <c r="R115" s="383"/>
      <c r="S115" s="383"/>
      <c r="T115" s="383"/>
      <c r="U115" s="383"/>
      <c r="V115" s="383"/>
      <c r="W115" s="383"/>
      <c r="X115" s="383"/>
      <c r="Y115" s="383"/>
      <c r="Z115" s="383"/>
      <c r="AA115" s="383"/>
      <c r="AB115" s="383"/>
      <c r="AC115" s="383"/>
      <c r="AD115" s="383"/>
      <c r="AE115" s="383"/>
      <c r="AF115" s="383"/>
      <c r="AG115" s="383"/>
      <c r="AH115" s="383"/>
      <c r="AI115" s="385"/>
    </row>
    <row r="116" spans="1:35">
      <c r="B116" s="380" t="s">
        <v>1446</v>
      </c>
      <c r="C116" s="386" t="s">
        <v>1447</v>
      </c>
      <c r="D116" s="382"/>
      <c r="E116" s="382"/>
      <c r="F116" s="383" t="s">
        <v>1411</v>
      </c>
      <c r="G116" s="383" t="s">
        <v>273</v>
      </c>
      <c r="H116" s="383" t="s">
        <v>273</v>
      </c>
      <c r="I116" s="383" t="s">
        <v>2196</v>
      </c>
      <c r="J116" s="383" t="s">
        <v>914</v>
      </c>
      <c r="K116" s="383" t="s">
        <v>890</v>
      </c>
      <c r="L116" s="383" t="s">
        <v>273</v>
      </c>
      <c r="M116" s="383"/>
      <c r="N116" s="383" t="s">
        <v>158</v>
      </c>
      <c r="O116" s="383" t="s">
        <v>1412</v>
      </c>
      <c r="P116" s="383"/>
      <c r="Q116" s="383"/>
      <c r="R116" s="383"/>
      <c r="S116" s="383"/>
      <c r="T116" s="383"/>
      <c r="U116" s="383"/>
      <c r="V116" s="383"/>
      <c r="W116" s="383"/>
      <c r="X116" s="383"/>
      <c r="Y116" s="383"/>
      <c r="Z116" s="383"/>
      <c r="AA116" s="383"/>
      <c r="AB116" s="383"/>
      <c r="AC116" s="383"/>
      <c r="AD116" s="383"/>
      <c r="AE116" s="383"/>
      <c r="AF116" s="383"/>
      <c r="AG116" s="383"/>
      <c r="AH116" s="383"/>
      <c r="AI116" s="385"/>
    </row>
    <row r="117" spans="1:35">
      <c r="B117" s="380" t="s">
        <v>1448</v>
      </c>
      <c r="C117" s="381" t="s">
        <v>1460</v>
      </c>
      <c r="D117" s="382" t="s">
        <v>915</v>
      </c>
      <c r="E117" s="382">
        <v>47.518417482066887</v>
      </c>
      <c r="F117" s="383" t="str">
        <f t="shared" ref="F117:F128" si="12">ROUND(E117,0)&amp;D117</f>
        <v>48ABC(4x120)</v>
      </c>
      <c r="G117" s="383" t="s">
        <v>273</v>
      </c>
      <c r="H117" s="383" t="s">
        <v>273</v>
      </c>
      <c r="I117" s="383" t="s">
        <v>264</v>
      </c>
      <c r="J117" s="383" t="s">
        <v>916</v>
      </c>
      <c r="K117" s="383"/>
      <c r="L117" s="383" t="s">
        <v>273</v>
      </c>
      <c r="M117" s="383"/>
      <c r="N117" s="383" t="s">
        <v>158</v>
      </c>
      <c r="O117" s="383"/>
      <c r="P117" s="383"/>
      <c r="Q117" s="383"/>
      <c r="R117" s="383"/>
      <c r="S117" s="383"/>
      <c r="T117" s="383"/>
      <c r="U117" s="383"/>
      <c r="V117" s="383"/>
      <c r="W117" s="383"/>
      <c r="X117" s="383"/>
      <c r="Y117" s="383"/>
      <c r="Z117" s="383"/>
      <c r="AA117" s="383"/>
      <c r="AB117" s="383"/>
      <c r="AC117" s="383"/>
      <c r="AD117" s="383"/>
      <c r="AE117" s="383"/>
      <c r="AF117" s="383"/>
      <c r="AG117" s="383"/>
      <c r="AH117" s="383"/>
      <c r="AI117" s="385"/>
    </row>
    <row r="118" spans="1:35">
      <c r="B118" s="380" t="s">
        <v>1449</v>
      </c>
      <c r="C118" s="381" t="s">
        <v>1461</v>
      </c>
      <c r="D118" s="382" t="s">
        <v>915</v>
      </c>
      <c r="E118" s="382">
        <v>46.690470119715009</v>
      </c>
      <c r="F118" s="383" t="str">
        <f t="shared" si="12"/>
        <v>47ABC(4x120)</v>
      </c>
      <c r="G118" s="383" t="s">
        <v>273</v>
      </c>
      <c r="H118" s="383" t="s">
        <v>273</v>
      </c>
      <c r="I118" s="383" t="s">
        <v>2196</v>
      </c>
      <c r="J118" s="383" t="s">
        <v>917</v>
      </c>
      <c r="K118" s="383" t="s">
        <v>892</v>
      </c>
      <c r="L118" s="383" t="s">
        <v>273</v>
      </c>
      <c r="M118" s="383"/>
      <c r="N118" s="383" t="s">
        <v>158</v>
      </c>
      <c r="O118" s="383"/>
      <c r="P118" s="383"/>
      <c r="Q118" s="383"/>
      <c r="R118" s="383"/>
      <c r="S118" s="383"/>
      <c r="T118" s="383"/>
      <c r="U118" s="383"/>
      <c r="V118" s="383"/>
      <c r="W118" s="383"/>
      <c r="X118" s="383"/>
      <c r="Y118" s="383"/>
      <c r="Z118" s="383"/>
      <c r="AA118" s="383"/>
      <c r="AB118" s="383"/>
      <c r="AC118" s="383"/>
      <c r="AD118" s="383"/>
      <c r="AE118" s="383"/>
      <c r="AF118" s="383"/>
      <c r="AG118" s="383"/>
      <c r="AH118" s="383"/>
      <c r="AI118" s="385"/>
    </row>
    <row r="119" spans="1:35">
      <c r="B119" s="380" t="s">
        <v>1450</v>
      </c>
      <c r="C119" s="381" t="s">
        <v>1461</v>
      </c>
      <c r="D119" s="382" t="s">
        <v>915</v>
      </c>
      <c r="E119" s="382">
        <v>57.008771254956898</v>
      </c>
      <c r="F119" s="383" t="str">
        <f t="shared" si="12"/>
        <v>57ABC(4x120)</v>
      </c>
      <c r="G119" s="383" t="s">
        <v>273</v>
      </c>
      <c r="H119" s="383" t="s">
        <v>273</v>
      </c>
      <c r="I119" s="383" t="s">
        <v>2196</v>
      </c>
      <c r="J119" s="383" t="s">
        <v>917</v>
      </c>
      <c r="K119" s="383" t="s">
        <v>892</v>
      </c>
      <c r="L119" s="383" t="s">
        <v>273</v>
      </c>
      <c r="M119" s="383"/>
      <c r="N119" s="383" t="s">
        <v>158</v>
      </c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3"/>
      <c r="AA119" s="383"/>
      <c r="AB119" s="383"/>
      <c r="AC119" s="383"/>
      <c r="AD119" s="383"/>
      <c r="AE119" s="383"/>
      <c r="AF119" s="383"/>
      <c r="AG119" s="383"/>
      <c r="AH119" s="383"/>
      <c r="AI119" s="385"/>
    </row>
    <row r="120" spans="1:35">
      <c r="B120" s="380" t="s">
        <v>1451</v>
      </c>
      <c r="C120" s="381" t="s">
        <v>1460</v>
      </c>
      <c r="D120" s="382" t="s">
        <v>915</v>
      </c>
      <c r="E120" s="382">
        <v>45.011109739707599</v>
      </c>
      <c r="F120" s="383" t="str">
        <f t="shared" si="12"/>
        <v>45ABC(4x120)</v>
      </c>
      <c r="G120" s="383" t="s">
        <v>273</v>
      </c>
      <c r="H120" s="383" t="s">
        <v>273</v>
      </c>
      <c r="I120" s="383" t="s">
        <v>264</v>
      </c>
      <c r="J120" s="383" t="s">
        <v>916</v>
      </c>
      <c r="K120" s="383"/>
      <c r="L120" s="383" t="s">
        <v>273</v>
      </c>
      <c r="M120" s="383"/>
      <c r="N120" s="383" t="s">
        <v>158</v>
      </c>
      <c r="O120" s="383"/>
      <c r="P120" s="383"/>
      <c r="Q120" s="383"/>
      <c r="R120" s="383"/>
      <c r="S120" s="383"/>
      <c r="T120" s="383"/>
      <c r="U120" s="383"/>
      <c r="V120" s="383"/>
      <c r="W120" s="383"/>
      <c r="X120" s="383"/>
      <c r="Y120" s="383"/>
      <c r="Z120" s="383"/>
      <c r="AA120" s="383"/>
      <c r="AB120" s="383"/>
      <c r="AC120" s="383"/>
      <c r="AD120" s="383"/>
      <c r="AE120" s="383"/>
      <c r="AF120" s="383"/>
      <c r="AG120" s="383"/>
      <c r="AH120" s="383"/>
      <c r="AI120" s="385"/>
    </row>
    <row r="121" spans="1:35">
      <c r="B121" s="380" t="s">
        <v>1452</v>
      </c>
      <c r="C121" s="381" t="s">
        <v>1460</v>
      </c>
      <c r="D121" s="382" t="s">
        <v>915</v>
      </c>
      <c r="E121" s="382">
        <v>68.029405406779802</v>
      </c>
      <c r="F121" s="383" t="str">
        <f t="shared" si="12"/>
        <v>68ABC(4x120)</v>
      </c>
      <c r="G121" s="383" t="s">
        <v>273</v>
      </c>
      <c r="H121" s="383" t="s">
        <v>273</v>
      </c>
      <c r="I121" s="383" t="s">
        <v>264</v>
      </c>
      <c r="J121" s="383" t="s">
        <v>916</v>
      </c>
      <c r="K121" s="383"/>
      <c r="L121" s="383" t="s">
        <v>273</v>
      </c>
      <c r="M121" s="383"/>
      <c r="N121" s="383" t="s">
        <v>158</v>
      </c>
      <c r="O121" s="383"/>
      <c r="P121" s="383"/>
      <c r="Q121" s="383"/>
      <c r="R121" s="383"/>
      <c r="S121" s="383"/>
      <c r="T121" s="383"/>
      <c r="U121" s="383"/>
      <c r="V121" s="383"/>
      <c r="W121" s="383"/>
      <c r="X121" s="383"/>
      <c r="Y121" s="383"/>
      <c r="Z121" s="383"/>
      <c r="AA121" s="383"/>
      <c r="AB121" s="383"/>
      <c r="AC121" s="383"/>
      <c r="AD121" s="383"/>
      <c r="AE121" s="383"/>
      <c r="AF121" s="383"/>
      <c r="AG121" s="383"/>
      <c r="AH121" s="383"/>
      <c r="AI121" s="385"/>
    </row>
    <row r="122" spans="1:35">
      <c r="B122" s="380" t="s">
        <v>1453</v>
      </c>
      <c r="C122" s="381" t="s">
        <v>1460</v>
      </c>
      <c r="D122" s="382" t="s">
        <v>915</v>
      </c>
      <c r="E122" s="382">
        <v>37.013511046643494</v>
      </c>
      <c r="F122" s="383" t="str">
        <f t="shared" si="12"/>
        <v>37ABC(4x120)</v>
      </c>
      <c r="G122" s="383" t="s">
        <v>273</v>
      </c>
      <c r="H122" s="383" t="s">
        <v>273</v>
      </c>
      <c r="I122" s="383" t="s">
        <v>264</v>
      </c>
      <c r="J122" s="383" t="s">
        <v>916</v>
      </c>
      <c r="K122" s="383"/>
      <c r="L122" s="383" t="s">
        <v>273</v>
      </c>
      <c r="M122" s="383"/>
      <c r="N122" s="383" t="s">
        <v>158</v>
      </c>
      <c r="O122" s="383"/>
      <c r="P122" s="383"/>
      <c r="Q122" s="383"/>
      <c r="R122" s="383"/>
      <c r="S122" s="383"/>
      <c r="T122" s="383"/>
      <c r="U122" s="383"/>
      <c r="V122" s="383"/>
      <c r="W122" s="383"/>
      <c r="X122" s="383"/>
      <c r="Y122" s="383"/>
      <c r="Z122" s="383"/>
      <c r="AA122" s="383"/>
      <c r="AB122" s="383"/>
      <c r="AC122" s="383"/>
      <c r="AD122" s="383"/>
      <c r="AE122" s="383"/>
      <c r="AF122" s="383"/>
      <c r="AG122" s="383"/>
      <c r="AH122" s="383"/>
      <c r="AI122" s="385"/>
    </row>
    <row r="123" spans="1:35">
      <c r="B123" s="380" t="s">
        <v>1454</v>
      </c>
      <c r="C123" s="381" t="s">
        <v>1460</v>
      </c>
      <c r="D123" s="382" t="s">
        <v>915</v>
      </c>
      <c r="E123" s="382">
        <v>53.037722424704477</v>
      </c>
      <c r="F123" s="383" t="str">
        <f t="shared" si="12"/>
        <v>53ABC(4x120)</v>
      </c>
      <c r="G123" s="383" t="s">
        <v>273</v>
      </c>
      <c r="H123" s="383" t="s">
        <v>273</v>
      </c>
      <c r="I123" s="383" t="s">
        <v>264</v>
      </c>
      <c r="J123" s="383" t="s">
        <v>916</v>
      </c>
      <c r="K123" s="383"/>
      <c r="L123" s="383" t="s">
        <v>273</v>
      </c>
      <c r="M123" s="383"/>
      <c r="N123" s="383" t="s">
        <v>158</v>
      </c>
      <c r="O123" s="383"/>
      <c r="P123" s="383"/>
      <c r="Q123" s="383"/>
      <c r="R123" s="383"/>
      <c r="S123" s="383"/>
      <c r="T123" s="383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383"/>
      <c r="AF123" s="383"/>
      <c r="AG123" s="383"/>
      <c r="AH123" s="383"/>
      <c r="AI123" s="385"/>
    </row>
    <row r="124" spans="1:35">
      <c r="B124" s="380" t="s">
        <v>1455</v>
      </c>
      <c r="C124" s="381" t="s">
        <v>1460</v>
      </c>
      <c r="D124" s="382" t="s">
        <v>915</v>
      </c>
      <c r="E124" s="382">
        <v>50.009999000199947</v>
      </c>
      <c r="F124" s="383" t="str">
        <f t="shared" si="12"/>
        <v>50ABC(4x120)</v>
      </c>
      <c r="G124" s="383" t="s">
        <v>273</v>
      </c>
      <c r="H124" s="383" t="s">
        <v>273</v>
      </c>
      <c r="I124" s="383" t="s">
        <v>264</v>
      </c>
      <c r="J124" s="383" t="s">
        <v>916</v>
      </c>
      <c r="K124" s="383"/>
      <c r="L124" s="383" t="s">
        <v>273</v>
      </c>
      <c r="M124" s="383"/>
      <c r="N124" s="383" t="s">
        <v>158</v>
      </c>
      <c r="O124" s="383"/>
      <c r="P124" s="383"/>
      <c r="Q124" s="383"/>
      <c r="R124" s="383"/>
      <c r="S124" s="383"/>
      <c r="T124" s="383"/>
      <c r="U124" s="383"/>
      <c r="V124" s="383"/>
      <c r="W124" s="383"/>
      <c r="X124" s="383"/>
      <c r="Y124" s="383"/>
      <c r="Z124" s="383"/>
      <c r="AA124" s="383"/>
      <c r="AB124" s="383"/>
      <c r="AC124" s="383"/>
      <c r="AD124" s="383"/>
      <c r="AE124" s="383"/>
      <c r="AF124" s="383"/>
      <c r="AG124" s="383"/>
      <c r="AH124" s="383"/>
      <c r="AI124" s="385"/>
    </row>
    <row r="125" spans="1:35">
      <c r="B125" s="380" t="s">
        <v>1456</v>
      </c>
      <c r="C125" s="381" t="s">
        <v>1460</v>
      </c>
      <c r="D125" s="382" t="s">
        <v>915</v>
      </c>
      <c r="E125" s="382">
        <v>48.010415536631214</v>
      </c>
      <c r="F125" s="383" t="str">
        <f t="shared" si="12"/>
        <v>48ABC(4x120)</v>
      </c>
      <c r="G125" s="383" t="s">
        <v>273</v>
      </c>
      <c r="H125" s="383" t="s">
        <v>273</v>
      </c>
      <c r="I125" s="383" t="s">
        <v>264</v>
      </c>
      <c r="J125" s="383" t="s">
        <v>916</v>
      </c>
      <c r="K125" s="383"/>
      <c r="L125" s="383" t="s">
        <v>273</v>
      </c>
      <c r="M125" s="383"/>
      <c r="N125" s="383" t="s">
        <v>158</v>
      </c>
      <c r="O125" s="383"/>
      <c r="P125" s="383"/>
      <c r="Q125" s="383"/>
      <c r="R125" s="383"/>
      <c r="S125" s="383"/>
      <c r="T125" s="383"/>
      <c r="U125" s="383"/>
      <c r="V125" s="383"/>
      <c r="W125" s="383"/>
      <c r="X125" s="383"/>
      <c r="Y125" s="383"/>
      <c r="Z125" s="383"/>
      <c r="AA125" s="383"/>
      <c r="AB125" s="383"/>
      <c r="AC125" s="383"/>
      <c r="AD125" s="383"/>
      <c r="AE125" s="383"/>
      <c r="AF125" s="383"/>
      <c r="AG125" s="383"/>
      <c r="AH125" s="383"/>
      <c r="AI125" s="385"/>
    </row>
    <row r="126" spans="1:35">
      <c r="B126" s="380" t="s">
        <v>1457</v>
      </c>
      <c r="C126" s="381" t="s">
        <v>1460</v>
      </c>
      <c r="D126" s="382" t="s">
        <v>915</v>
      </c>
      <c r="E126" s="382">
        <v>49.040799340956916</v>
      </c>
      <c r="F126" s="383" t="str">
        <f t="shared" si="12"/>
        <v>49ABC(4x120)</v>
      </c>
      <c r="G126" s="383" t="s">
        <v>273</v>
      </c>
      <c r="H126" s="383" t="s">
        <v>273</v>
      </c>
      <c r="I126" s="383" t="s">
        <v>264</v>
      </c>
      <c r="J126" s="383" t="s">
        <v>916</v>
      </c>
      <c r="K126" s="383"/>
      <c r="L126" s="383" t="s">
        <v>273</v>
      </c>
      <c r="M126" s="383"/>
      <c r="N126" s="383" t="s">
        <v>158</v>
      </c>
      <c r="O126" s="383"/>
      <c r="P126" s="383"/>
      <c r="Q126" s="383"/>
      <c r="R126" s="383"/>
      <c r="S126" s="383"/>
      <c r="T126" s="383"/>
      <c r="U126" s="383"/>
      <c r="V126" s="383"/>
      <c r="W126" s="383"/>
      <c r="X126" s="383"/>
      <c r="Y126" s="383"/>
      <c r="Z126" s="383"/>
      <c r="AA126" s="383"/>
      <c r="AB126" s="383"/>
      <c r="AC126" s="383"/>
      <c r="AD126" s="383"/>
      <c r="AE126" s="383"/>
      <c r="AF126" s="383"/>
      <c r="AG126" s="383"/>
      <c r="AH126" s="383"/>
      <c r="AI126" s="385"/>
    </row>
    <row r="127" spans="1:35">
      <c r="B127" s="380" t="s">
        <v>1458</v>
      </c>
      <c r="C127" s="381" t="s">
        <v>1460</v>
      </c>
      <c r="D127" s="382" t="s">
        <v>915</v>
      </c>
      <c r="E127" s="382">
        <v>44.011362169330773</v>
      </c>
      <c r="F127" s="383" t="str">
        <f t="shared" si="12"/>
        <v>44ABC(4x120)</v>
      </c>
      <c r="G127" s="383" t="s">
        <v>273</v>
      </c>
      <c r="H127" s="383" t="s">
        <v>273</v>
      </c>
      <c r="I127" s="383" t="s">
        <v>264</v>
      </c>
      <c r="J127" s="383" t="s">
        <v>916</v>
      </c>
      <c r="K127" s="383"/>
      <c r="L127" s="383" t="s">
        <v>273</v>
      </c>
      <c r="M127" s="383"/>
      <c r="N127" s="383" t="s">
        <v>158</v>
      </c>
      <c r="O127" s="383"/>
      <c r="P127" s="383"/>
      <c r="Q127" s="383"/>
      <c r="R127" s="383"/>
      <c r="S127" s="383"/>
      <c r="T127" s="383"/>
      <c r="U127" s="383"/>
      <c r="V127" s="383"/>
      <c r="W127" s="383"/>
      <c r="X127" s="383"/>
      <c r="Y127" s="383"/>
      <c r="Z127" s="383"/>
      <c r="AA127" s="383"/>
      <c r="AB127" s="383"/>
      <c r="AC127" s="383"/>
      <c r="AD127" s="383"/>
      <c r="AE127" s="383"/>
      <c r="AF127" s="383"/>
      <c r="AG127" s="383"/>
      <c r="AH127" s="383"/>
      <c r="AI127" s="385"/>
    </row>
    <row r="128" spans="1:35">
      <c r="B128" s="380" t="s">
        <v>1459</v>
      </c>
      <c r="C128" s="381" t="s">
        <v>1468</v>
      </c>
      <c r="D128" s="382" t="s">
        <v>915</v>
      </c>
      <c r="E128" s="382">
        <v>52.009614495783374</v>
      </c>
      <c r="F128" s="383" t="str">
        <f t="shared" si="12"/>
        <v>52ABC(4x120)</v>
      </c>
      <c r="G128" s="383" t="s">
        <v>273</v>
      </c>
      <c r="H128" s="383" t="s">
        <v>273</v>
      </c>
      <c r="I128" s="383" t="s">
        <v>2196</v>
      </c>
      <c r="J128" s="383" t="s">
        <v>914</v>
      </c>
      <c r="K128" s="383" t="s">
        <v>890</v>
      </c>
      <c r="L128" s="383" t="s">
        <v>273</v>
      </c>
      <c r="M128" s="383"/>
      <c r="N128" s="383" t="s">
        <v>158</v>
      </c>
      <c r="O128" s="383" t="s">
        <v>2224</v>
      </c>
      <c r="P128" s="383"/>
      <c r="Q128" s="383"/>
      <c r="R128" s="383"/>
      <c r="S128" s="383"/>
      <c r="T128" s="383"/>
      <c r="U128" s="383"/>
      <c r="V128" s="383"/>
      <c r="W128" s="383"/>
      <c r="X128" s="383"/>
      <c r="Y128" s="383"/>
      <c r="Z128" s="383"/>
      <c r="AA128" s="383"/>
      <c r="AB128" s="383"/>
      <c r="AC128" s="383"/>
      <c r="AD128" s="383"/>
      <c r="AE128" s="383"/>
      <c r="AF128" s="383"/>
      <c r="AG128" s="383"/>
      <c r="AH128" s="383"/>
      <c r="AI128" s="385"/>
    </row>
    <row r="129" spans="2:35" ht="27.6">
      <c r="B129" s="374" t="s">
        <v>893</v>
      </c>
      <c r="C129" s="375" t="s">
        <v>1470</v>
      </c>
      <c r="D129" s="382"/>
      <c r="E129" s="389">
        <f>+SUM(E130:E159)</f>
        <v>1217.4972048416153</v>
      </c>
      <c r="F129" s="383"/>
      <c r="G129" s="384"/>
      <c r="H129" s="384"/>
      <c r="I129" s="383"/>
      <c r="J129" s="383"/>
      <c r="K129" s="383"/>
      <c r="L129" s="383"/>
      <c r="M129" s="383"/>
      <c r="N129" s="383"/>
      <c r="O129" s="383"/>
      <c r="P129" s="383"/>
      <c r="Q129" s="383"/>
      <c r="R129" s="383"/>
      <c r="S129" s="383"/>
      <c r="T129" s="383"/>
      <c r="U129" s="383"/>
      <c r="V129" s="383"/>
      <c r="W129" s="383"/>
      <c r="X129" s="383"/>
      <c r="Y129" s="383"/>
      <c r="Z129" s="383"/>
      <c r="AA129" s="383"/>
      <c r="AB129" s="383"/>
      <c r="AC129" s="383"/>
      <c r="AD129" s="383"/>
      <c r="AE129" s="383"/>
      <c r="AF129" s="383"/>
      <c r="AG129" s="383"/>
      <c r="AH129" s="383"/>
      <c r="AI129" s="385"/>
    </row>
    <row r="130" spans="2:35">
      <c r="B130" s="380" t="s">
        <v>1446</v>
      </c>
      <c r="C130" s="386" t="s">
        <v>1447</v>
      </c>
      <c r="D130" s="382"/>
      <c r="E130" s="382"/>
      <c r="F130" s="383" t="s">
        <v>1411</v>
      </c>
      <c r="G130" s="383" t="s">
        <v>273</v>
      </c>
      <c r="H130" s="383" t="s">
        <v>273</v>
      </c>
      <c r="I130" s="383" t="s">
        <v>2196</v>
      </c>
      <c r="J130" s="383" t="s">
        <v>914</v>
      </c>
      <c r="K130" s="383" t="s">
        <v>890</v>
      </c>
      <c r="L130" s="383" t="s">
        <v>273</v>
      </c>
      <c r="M130" s="383"/>
      <c r="N130" s="383" t="s">
        <v>158</v>
      </c>
      <c r="O130" s="383" t="s">
        <v>1412</v>
      </c>
      <c r="P130" s="383"/>
      <c r="Q130" s="383"/>
      <c r="R130" s="383"/>
      <c r="S130" s="383"/>
      <c r="T130" s="383"/>
      <c r="U130" s="383"/>
      <c r="V130" s="383"/>
      <c r="W130" s="383"/>
      <c r="X130" s="383"/>
      <c r="Y130" s="383"/>
      <c r="Z130" s="383"/>
      <c r="AA130" s="383"/>
      <c r="AB130" s="383"/>
      <c r="AC130" s="383"/>
      <c r="AD130" s="383"/>
      <c r="AE130" s="383"/>
      <c r="AF130" s="383"/>
      <c r="AG130" s="383"/>
      <c r="AH130" s="383"/>
      <c r="AI130" s="385"/>
    </row>
    <row r="131" spans="2:35">
      <c r="B131" s="380" t="s">
        <v>1462</v>
      </c>
      <c r="C131" s="381" t="s">
        <v>1461</v>
      </c>
      <c r="D131" s="382" t="s">
        <v>915</v>
      </c>
      <c r="E131" s="382">
        <v>35.227829907617071</v>
      </c>
      <c r="F131" s="383" t="str">
        <f t="shared" ref="F131" si="13">ROUND(E131,0)&amp;D131</f>
        <v>35ABC(4x120)</v>
      </c>
      <c r="G131" s="383" t="s">
        <v>273</v>
      </c>
      <c r="H131" s="383" t="s">
        <v>273</v>
      </c>
      <c r="I131" s="383" t="s">
        <v>2196</v>
      </c>
      <c r="J131" s="383" t="s">
        <v>914</v>
      </c>
      <c r="K131" s="383" t="s">
        <v>890</v>
      </c>
      <c r="L131" s="383" t="s">
        <v>273</v>
      </c>
      <c r="M131" s="383"/>
      <c r="N131" s="383" t="s">
        <v>158</v>
      </c>
      <c r="O131" s="383"/>
      <c r="P131" s="383"/>
      <c r="Q131" s="383"/>
      <c r="R131" s="383"/>
      <c r="S131" s="383"/>
      <c r="T131" s="383"/>
      <c r="U131" s="383"/>
      <c r="V131" s="383"/>
      <c r="W131" s="383"/>
      <c r="X131" s="383"/>
      <c r="Y131" s="383"/>
      <c r="Z131" s="383"/>
      <c r="AA131" s="383"/>
      <c r="AB131" s="383"/>
      <c r="AC131" s="383"/>
      <c r="AD131" s="383"/>
      <c r="AE131" s="383"/>
      <c r="AF131" s="383"/>
      <c r="AG131" s="383"/>
      <c r="AH131" s="383"/>
      <c r="AI131" s="385"/>
    </row>
    <row r="132" spans="2:35">
      <c r="B132" s="380" t="s">
        <v>1340</v>
      </c>
      <c r="C132" s="381" t="s">
        <v>1460</v>
      </c>
      <c r="D132" s="382" t="s">
        <v>915</v>
      </c>
      <c r="E132" s="382">
        <v>65</v>
      </c>
      <c r="F132" s="383" t="str">
        <f t="shared" ref="F132:F159" si="14">ROUND(E132,0)&amp;D132</f>
        <v>65ABC(4x120)</v>
      </c>
      <c r="G132" s="383" t="s">
        <v>273</v>
      </c>
      <c r="H132" s="383" t="s">
        <v>273</v>
      </c>
      <c r="I132" s="383" t="s">
        <v>264</v>
      </c>
      <c r="J132" s="383" t="s">
        <v>916</v>
      </c>
      <c r="K132" s="383"/>
      <c r="L132" s="383" t="s">
        <v>273</v>
      </c>
      <c r="M132" s="383"/>
      <c r="N132" s="383" t="s">
        <v>158</v>
      </c>
      <c r="O132" s="383"/>
      <c r="P132" s="383"/>
      <c r="Q132" s="383"/>
      <c r="R132" s="383"/>
      <c r="S132" s="383"/>
      <c r="T132" s="383"/>
      <c r="U132" s="383"/>
      <c r="V132" s="383"/>
      <c r="W132" s="383"/>
      <c r="X132" s="383"/>
      <c r="Y132" s="383"/>
      <c r="Z132" s="383"/>
      <c r="AA132" s="383"/>
      <c r="AB132" s="383"/>
      <c r="AC132" s="383"/>
      <c r="AD132" s="383"/>
      <c r="AE132" s="383"/>
      <c r="AF132" s="383"/>
      <c r="AG132" s="383"/>
      <c r="AH132" s="383"/>
      <c r="AI132" s="385"/>
    </row>
    <row r="133" spans="2:35">
      <c r="B133" s="380" t="s">
        <v>1341</v>
      </c>
      <c r="C133" s="381" t="s">
        <v>1461</v>
      </c>
      <c r="D133" s="382" t="s">
        <v>915</v>
      </c>
      <c r="E133" s="382">
        <v>65</v>
      </c>
      <c r="F133" s="383" t="str">
        <f t="shared" si="14"/>
        <v>65ABC(4x120)</v>
      </c>
      <c r="G133" s="383" t="s">
        <v>273</v>
      </c>
      <c r="H133" s="383" t="s">
        <v>273</v>
      </c>
      <c r="I133" s="383" t="s">
        <v>2196</v>
      </c>
      <c r="J133" s="383" t="s">
        <v>914</v>
      </c>
      <c r="K133" s="383" t="s">
        <v>890</v>
      </c>
      <c r="L133" s="383" t="s">
        <v>273</v>
      </c>
      <c r="M133" s="383"/>
      <c r="N133" s="383" t="s">
        <v>158</v>
      </c>
      <c r="O133" s="383"/>
      <c r="P133" s="383"/>
      <c r="Q133" s="383"/>
      <c r="R133" s="383"/>
      <c r="S133" s="383"/>
      <c r="T133" s="383"/>
      <c r="U133" s="383"/>
      <c r="V133" s="383"/>
      <c r="W133" s="383"/>
      <c r="X133" s="383"/>
      <c r="Y133" s="383"/>
      <c r="Z133" s="383"/>
      <c r="AA133" s="383"/>
      <c r="AB133" s="383"/>
      <c r="AC133" s="383"/>
      <c r="AD133" s="383"/>
      <c r="AE133" s="383"/>
      <c r="AF133" s="383"/>
      <c r="AG133" s="383"/>
      <c r="AH133" s="383"/>
      <c r="AI133" s="385"/>
    </row>
    <row r="134" spans="2:35">
      <c r="B134" s="380" t="s">
        <v>1342</v>
      </c>
      <c r="C134" s="381" t="s">
        <v>1461</v>
      </c>
      <c r="D134" s="382" t="s">
        <v>915</v>
      </c>
      <c r="E134" s="382">
        <v>54.405882034941776</v>
      </c>
      <c r="F134" s="383" t="str">
        <f t="shared" si="14"/>
        <v>54ABC(4x120)</v>
      </c>
      <c r="G134" s="383" t="s">
        <v>273</v>
      </c>
      <c r="H134" s="383" t="s">
        <v>273</v>
      </c>
      <c r="I134" s="383" t="s">
        <v>2196</v>
      </c>
      <c r="J134" s="383" t="s">
        <v>914</v>
      </c>
      <c r="K134" s="383" t="s">
        <v>890</v>
      </c>
      <c r="L134" s="383" t="s">
        <v>273</v>
      </c>
      <c r="M134" s="383"/>
      <c r="N134" s="383" t="s">
        <v>158</v>
      </c>
      <c r="O134" s="383"/>
      <c r="P134" s="383"/>
      <c r="Q134" s="383"/>
      <c r="R134" s="383"/>
      <c r="S134" s="383"/>
      <c r="T134" s="383"/>
      <c r="U134" s="383"/>
      <c r="V134" s="383"/>
      <c r="W134" s="383"/>
      <c r="X134" s="383"/>
      <c r="Y134" s="383"/>
      <c r="Z134" s="383"/>
      <c r="AA134" s="383"/>
      <c r="AB134" s="383"/>
      <c r="AC134" s="383"/>
      <c r="AD134" s="383"/>
      <c r="AE134" s="383"/>
      <c r="AF134" s="383"/>
      <c r="AG134" s="383"/>
      <c r="AH134" s="383"/>
      <c r="AI134" s="385"/>
    </row>
    <row r="135" spans="2:35">
      <c r="B135" s="380" t="s">
        <v>1343</v>
      </c>
      <c r="C135" s="381" t="s">
        <v>1461</v>
      </c>
      <c r="D135" s="382" t="s">
        <v>915</v>
      </c>
      <c r="E135" s="382">
        <v>52.886671288709408</v>
      </c>
      <c r="F135" s="383" t="str">
        <f t="shared" si="14"/>
        <v>53ABC(4x120)</v>
      </c>
      <c r="G135" s="383" t="s">
        <v>273</v>
      </c>
      <c r="H135" s="383" t="s">
        <v>273</v>
      </c>
      <c r="I135" s="383" t="s">
        <v>2196</v>
      </c>
      <c r="J135" s="383" t="s">
        <v>914</v>
      </c>
      <c r="K135" s="383" t="s">
        <v>890</v>
      </c>
      <c r="L135" s="383" t="s">
        <v>273</v>
      </c>
      <c r="M135" s="383"/>
      <c r="N135" s="383" t="s">
        <v>158</v>
      </c>
      <c r="O135" s="383"/>
      <c r="P135" s="383"/>
      <c r="Q135" s="383"/>
      <c r="R135" s="383"/>
      <c r="S135" s="383"/>
      <c r="T135" s="383"/>
      <c r="U135" s="383"/>
      <c r="V135" s="383"/>
      <c r="W135" s="383"/>
      <c r="X135" s="383"/>
      <c r="Y135" s="383"/>
      <c r="Z135" s="383"/>
      <c r="AA135" s="383"/>
      <c r="AB135" s="383"/>
      <c r="AC135" s="383"/>
      <c r="AD135" s="383"/>
      <c r="AE135" s="383"/>
      <c r="AF135" s="383"/>
      <c r="AG135" s="383"/>
      <c r="AH135" s="383"/>
      <c r="AI135" s="385"/>
    </row>
    <row r="136" spans="2:35">
      <c r="B136" s="380" t="s">
        <v>1428</v>
      </c>
      <c r="C136" s="381" t="s">
        <v>1460</v>
      </c>
      <c r="D136" s="382" t="s">
        <v>915</v>
      </c>
      <c r="E136" s="382">
        <v>50.009999000199947</v>
      </c>
      <c r="F136" s="383" t="str">
        <f t="shared" si="14"/>
        <v>50ABC(4x120)</v>
      </c>
      <c r="G136" s="383" t="s">
        <v>273</v>
      </c>
      <c r="H136" s="383" t="s">
        <v>273</v>
      </c>
      <c r="I136" s="383" t="s">
        <v>264</v>
      </c>
      <c r="J136" s="383" t="s">
        <v>916</v>
      </c>
      <c r="K136" s="383"/>
      <c r="L136" s="383" t="s">
        <v>273</v>
      </c>
      <c r="M136" s="383"/>
      <c r="N136" s="383" t="s">
        <v>158</v>
      </c>
      <c r="O136" s="383"/>
      <c r="P136" s="383"/>
      <c r="Q136" s="383"/>
      <c r="R136" s="383"/>
      <c r="S136" s="383"/>
      <c r="T136" s="383"/>
      <c r="U136" s="383"/>
      <c r="V136" s="383"/>
      <c r="W136" s="383"/>
      <c r="X136" s="383"/>
      <c r="Y136" s="383"/>
      <c r="Z136" s="383"/>
      <c r="AA136" s="383"/>
      <c r="AB136" s="383"/>
      <c r="AC136" s="383"/>
      <c r="AD136" s="383"/>
      <c r="AE136" s="383"/>
      <c r="AF136" s="383"/>
      <c r="AG136" s="383"/>
      <c r="AH136" s="383"/>
      <c r="AI136" s="385"/>
    </row>
    <row r="137" spans="2:35">
      <c r="B137" s="380" t="s">
        <v>1344</v>
      </c>
      <c r="C137" s="381" t="s">
        <v>1460</v>
      </c>
      <c r="D137" s="382" t="s">
        <v>915</v>
      </c>
      <c r="E137" s="382">
        <v>46.043457732885351</v>
      </c>
      <c r="F137" s="383" t="str">
        <f t="shared" si="14"/>
        <v>46ABC(4x120)</v>
      </c>
      <c r="G137" s="383" t="s">
        <v>273</v>
      </c>
      <c r="H137" s="383" t="s">
        <v>273</v>
      </c>
      <c r="I137" s="383" t="s">
        <v>264</v>
      </c>
      <c r="J137" s="383" t="s">
        <v>916</v>
      </c>
      <c r="K137" s="383"/>
      <c r="L137" s="383" t="s">
        <v>273</v>
      </c>
      <c r="M137" s="383"/>
      <c r="N137" s="383" t="s">
        <v>158</v>
      </c>
      <c r="O137" s="383"/>
      <c r="P137" s="383"/>
      <c r="Q137" s="383"/>
      <c r="R137" s="383"/>
      <c r="S137" s="383"/>
      <c r="T137" s="383"/>
      <c r="U137" s="383"/>
      <c r="V137" s="383"/>
      <c r="W137" s="383"/>
      <c r="X137" s="383"/>
      <c r="Y137" s="383"/>
      <c r="Z137" s="383"/>
      <c r="AA137" s="383"/>
      <c r="AB137" s="383"/>
      <c r="AC137" s="383"/>
      <c r="AD137" s="383"/>
      <c r="AE137" s="383"/>
      <c r="AF137" s="383"/>
      <c r="AG137" s="383"/>
      <c r="AH137" s="383"/>
      <c r="AI137" s="385"/>
    </row>
    <row r="138" spans="2:35">
      <c r="B138" s="380" t="s">
        <v>1345</v>
      </c>
      <c r="C138" s="381" t="s">
        <v>1460</v>
      </c>
      <c r="D138" s="382" t="s">
        <v>915</v>
      </c>
      <c r="E138" s="382">
        <v>42</v>
      </c>
      <c r="F138" s="383" t="str">
        <f t="shared" si="14"/>
        <v>42ABC(4x120)</v>
      </c>
      <c r="G138" s="383" t="s">
        <v>273</v>
      </c>
      <c r="H138" s="383" t="s">
        <v>273</v>
      </c>
      <c r="I138" s="383" t="s">
        <v>264</v>
      </c>
      <c r="J138" s="383" t="s">
        <v>916</v>
      </c>
      <c r="K138" s="383"/>
      <c r="L138" s="383" t="s">
        <v>273</v>
      </c>
      <c r="M138" s="383"/>
      <c r="N138" s="383" t="s">
        <v>158</v>
      </c>
      <c r="O138" s="383"/>
      <c r="P138" s="383"/>
      <c r="Q138" s="383"/>
      <c r="R138" s="383"/>
      <c r="S138" s="383"/>
      <c r="T138" s="383"/>
      <c r="U138" s="383"/>
      <c r="V138" s="383"/>
      <c r="W138" s="383"/>
      <c r="X138" s="383"/>
      <c r="Y138" s="383"/>
      <c r="Z138" s="383"/>
      <c r="AA138" s="383"/>
      <c r="AB138" s="383"/>
      <c r="AC138" s="383"/>
      <c r="AD138" s="383"/>
      <c r="AE138" s="383"/>
      <c r="AF138" s="383"/>
      <c r="AG138" s="383"/>
      <c r="AH138" s="383"/>
      <c r="AI138" s="385"/>
    </row>
    <row r="139" spans="2:35">
      <c r="B139" s="380" t="s">
        <v>1346</v>
      </c>
      <c r="C139" s="381" t="s">
        <v>1460</v>
      </c>
      <c r="D139" s="382" t="s">
        <v>915</v>
      </c>
      <c r="E139" s="382">
        <v>43.011626335213137</v>
      </c>
      <c r="F139" s="383" t="str">
        <f t="shared" si="14"/>
        <v>43ABC(4x120)</v>
      </c>
      <c r="G139" s="383" t="s">
        <v>273</v>
      </c>
      <c r="H139" s="383" t="s">
        <v>273</v>
      </c>
      <c r="I139" s="383" t="s">
        <v>264</v>
      </c>
      <c r="J139" s="383" t="s">
        <v>916</v>
      </c>
      <c r="K139" s="383"/>
      <c r="L139" s="383" t="s">
        <v>273</v>
      </c>
      <c r="M139" s="383"/>
      <c r="N139" s="383" t="s">
        <v>158</v>
      </c>
      <c r="O139" s="383"/>
      <c r="P139" s="383"/>
      <c r="Q139" s="383"/>
      <c r="R139" s="383"/>
      <c r="S139" s="383"/>
      <c r="T139" s="383"/>
      <c r="U139" s="383"/>
      <c r="V139" s="383"/>
      <c r="W139" s="383"/>
      <c r="X139" s="383"/>
      <c r="Y139" s="383"/>
      <c r="Z139" s="383"/>
      <c r="AA139" s="383"/>
      <c r="AB139" s="383"/>
      <c r="AC139" s="383"/>
      <c r="AD139" s="383"/>
      <c r="AE139" s="383"/>
      <c r="AF139" s="383"/>
      <c r="AG139" s="383"/>
      <c r="AH139" s="383"/>
      <c r="AI139" s="385"/>
    </row>
    <row r="140" spans="2:35">
      <c r="B140" s="380" t="s">
        <v>1463</v>
      </c>
      <c r="C140" s="381" t="s">
        <v>1469</v>
      </c>
      <c r="D140" s="382" t="s">
        <v>915</v>
      </c>
      <c r="E140" s="382">
        <v>51.009802979427398</v>
      </c>
      <c r="F140" s="383" t="str">
        <f t="shared" si="14"/>
        <v>51ABC(4x120)</v>
      </c>
      <c r="G140" s="383" t="s">
        <v>273</v>
      </c>
      <c r="H140" s="383" t="s">
        <v>273</v>
      </c>
      <c r="I140" s="383" t="s">
        <v>2196</v>
      </c>
      <c r="J140" s="383" t="s">
        <v>917</v>
      </c>
      <c r="K140" s="383" t="s">
        <v>892</v>
      </c>
      <c r="L140" s="383" t="s">
        <v>273</v>
      </c>
      <c r="M140" s="383"/>
      <c r="N140" s="383" t="s">
        <v>158</v>
      </c>
      <c r="O140" s="383"/>
      <c r="P140" s="383"/>
      <c r="Q140" s="383"/>
      <c r="R140" s="383"/>
      <c r="S140" s="383"/>
      <c r="T140" s="383"/>
      <c r="U140" s="383"/>
      <c r="V140" s="383"/>
      <c r="W140" s="383"/>
      <c r="X140" s="383"/>
      <c r="Y140" s="383"/>
      <c r="Z140" s="383"/>
      <c r="AA140" s="383"/>
      <c r="AB140" s="383"/>
      <c r="AC140" s="383"/>
      <c r="AD140" s="383"/>
      <c r="AE140" s="383"/>
      <c r="AF140" s="383"/>
      <c r="AG140" s="383"/>
      <c r="AH140" s="383"/>
      <c r="AI140" s="385"/>
    </row>
    <row r="141" spans="2:35">
      <c r="B141" s="380" t="s">
        <v>1467</v>
      </c>
      <c r="C141" s="381" t="s">
        <v>1419</v>
      </c>
      <c r="D141" s="382" t="s">
        <v>915</v>
      </c>
      <c r="E141" s="382">
        <v>37</v>
      </c>
      <c r="F141" s="383" t="str">
        <f t="shared" si="14"/>
        <v>37ABC(4x120)</v>
      </c>
      <c r="G141" s="383" t="s">
        <v>888</v>
      </c>
      <c r="H141" s="383" t="s">
        <v>888</v>
      </c>
      <c r="I141" s="383" t="s">
        <v>2196</v>
      </c>
      <c r="J141" s="383" t="s">
        <v>917</v>
      </c>
      <c r="K141" s="383" t="s">
        <v>892</v>
      </c>
      <c r="L141" s="383" t="s">
        <v>888</v>
      </c>
      <c r="M141" s="383"/>
      <c r="N141" s="383"/>
      <c r="O141" s="383"/>
      <c r="P141" s="383"/>
      <c r="Q141" s="383"/>
      <c r="R141" s="383"/>
      <c r="S141" s="383"/>
      <c r="T141" s="383"/>
      <c r="U141" s="383"/>
      <c r="V141" s="383"/>
      <c r="W141" s="383"/>
      <c r="X141" s="383"/>
      <c r="Y141" s="383"/>
      <c r="Z141" s="383"/>
      <c r="AA141" s="383"/>
      <c r="AB141" s="383"/>
      <c r="AC141" s="383"/>
      <c r="AD141" s="383"/>
      <c r="AE141" s="383"/>
      <c r="AF141" s="383"/>
      <c r="AG141" s="383"/>
      <c r="AH141" s="383"/>
      <c r="AI141" s="385"/>
    </row>
    <row r="142" spans="2:35">
      <c r="B142" s="380" t="s">
        <v>1471</v>
      </c>
      <c r="C142" s="381" t="s">
        <v>1419</v>
      </c>
      <c r="D142" s="382" t="s">
        <v>915</v>
      </c>
      <c r="E142" s="382">
        <v>32</v>
      </c>
      <c r="F142" s="383" t="str">
        <f t="shared" si="14"/>
        <v>32ABC(4x120)</v>
      </c>
      <c r="G142" s="383" t="s">
        <v>888</v>
      </c>
      <c r="H142" s="383" t="s">
        <v>888</v>
      </c>
      <c r="I142" s="383" t="s">
        <v>264</v>
      </c>
      <c r="J142" s="383" t="s">
        <v>916</v>
      </c>
      <c r="K142" s="383"/>
      <c r="L142" s="383"/>
      <c r="M142" s="383"/>
      <c r="N142" s="383"/>
      <c r="O142" s="383"/>
      <c r="P142" s="383"/>
      <c r="Q142" s="383"/>
      <c r="R142" s="383"/>
      <c r="S142" s="383"/>
      <c r="T142" s="383"/>
      <c r="U142" s="383"/>
      <c r="V142" s="383"/>
      <c r="W142" s="383"/>
      <c r="X142" s="383"/>
      <c r="Y142" s="383"/>
      <c r="Z142" s="383"/>
      <c r="AA142" s="383"/>
      <c r="AB142" s="383"/>
      <c r="AC142" s="383"/>
      <c r="AD142" s="383"/>
      <c r="AE142" s="383"/>
      <c r="AF142" s="383"/>
      <c r="AG142" s="383"/>
      <c r="AH142" s="383"/>
      <c r="AI142" s="385"/>
    </row>
    <row r="143" spans="2:35">
      <c r="B143" s="380" t="s">
        <v>1472</v>
      </c>
      <c r="C143" s="381" t="s">
        <v>1419</v>
      </c>
      <c r="D143" s="382" t="s">
        <v>915</v>
      </c>
      <c r="E143" s="382">
        <v>36.249137920783717</v>
      </c>
      <c r="F143" s="383" t="str">
        <f t="shared" si="14"/>
        <v>36ABC(4x120)</v>
      </c>
      <c r="G143" s="383" t="s">
        <v>888</v>
      </c>
      <c r="H143" s="383" t="s">
        <v>888</v>
      </c>
      <c r="I143" s="383" t="s">
        <v>264</v>
      </c>
      <c r="J143" s="383" t="s">
        <v>916</v>
      </c>
      <c r="K143" s="383"/>
      <c r="L143" s="383" t="s">
        <v>888</v>
      </c>
      <c r="M143" s="383"/>
      <c r="N143" s="383"/>
      <c r="O143" s="383"/>
      <c r="P143" s="383"/>
      <c r="Q143" s="383"/>
      <c r="R143" s="383"/>
      <c r="S143" s="383"/>
      <c r="T143" s="383"/>
      <c r="U143" s="383"/>
      <c r="V143" s="383"/>
      <c r="W143" s="383"/>
      <c r="X143" s="383"/>
      <c r="Y143" s="383"/>
      <c r="Z143" s="383"/>
      <c r="AA143" s="383"/>
      <c r="AB143" s="383"/>
      <c r="AC143" s="383"/>
      <c r="AD143" s="383"/>
      <c r="AE143" s="383"/>
      <c r="AF143" s="383"/>
      <c r="AG143" s="383"/>
      <c r="AH143" s="383"/>
      <c r="AI143" s="385"/>
    </row>
    <row r="144" spans="2:35">
      <c r="B144" s="380" t="s">
        <v>1473</v>
      </c>
      <c r="C144" s="381" t="s">
        <v>1419</v>
      </c>
      <c r="D144" s="382" t="s">
        <v>915</v>
      </c>
      <c r="E144" s="382">
        <v>35.846896657869841</v>
      </c>
      <c r="F144" s="383" t="str">
        <f t="shared" si="14"/>
        <v>36ABC(4x120)</v>
      </c>
      <c r="G144" s="383" t="s">
        <v>888</v>
      </c>
      <c r="H144" s="383" t="s">
        <v>888</v>
      </c>
      <c r="I144" s="383" t="s">
        <v>264</v>
      </c>
      <c r="J144" s="383" t="s">
        <v>916</v>
      </c>
      <c r="K144" s="383"/>
      <c r="L144" s="383"/>
      <c r="M144" s="383"/>
      <c r="N144" s="383"/>
      <c r="O144" s="383"/>
      <c r="P144" s="383"/>
      <c r="Q144" s="383"/>
      <c r="R144" s="383"/>
      <c r="S144" s="383"/>
      <c r="T144" s="383"/>
      <c r="U144" s="383"/>
      <c r="V144" s="383"/>
      <c r="W144" s="383"/>
      <c r="X144" s="383"/>
      <c r="Y144" s="383"/>
      <c r="Z144" s="383"/>
      <c r="AA144" s="383"/>
      <c r="AB144" s="383"/>
      <c r="AC144" s="383"/>
      <c r="AD144" s="383"/>
      <c r="AE144" s="383"/>
      <c r="AF144" s="383"/>
      <c r="AG144" s="383"/>
      <c r="AH144" s="383"/>
      <c r="AI144" s="385"/>
    </row>
    <row r="145" spans="2:35">
      <c r="B145" s="380" t="s">
        <v>1474</v>
      </c>
      <c r="C145" s="381" t="s">
        <v>1419</v>
      </c>
      <c r="D145" s="382" t="s">
        <v>915</v>
      </c>
      <c r="E145" s="382">
        <v>39.395431207184416</v>
      </c>
      <c r="F145" s="383" t="str">
        <f t="shared" si="14"/>
        <v>39ABC(4x120)</v>
      </c>
      <c r="G145" s="383" t="s">
        <v>888</v>
      </c>
      <c r="H145" s="383" t="s">
        <v>888</v>
      </c>
      <c r="I145" s="383" t="s">
        <v>264</v>
      </c>
      <c r="J145" s="383" t="s">
        <v>916</v>
      </c>
      <c r="K145" s="383"/>
      <c r="L145" s="383" t="s">
        <v>888</v>
      </c>
      <c r="M145" s="383"/>
      <c r="N145" s="383"/>
      <c r="O145" s="383"/>
      <c r="P145" s="383"/>
      <c r="Q145" s="383"/>
      <c r="R145" s="383"/>
      <c r="S145" s="383"/>
      <c r="T145" s="383"/>
      <c r="U145" s="383"/>
      <c r="V145" s="383"/>
      <c r="W145" s="383"/>
      <c r="X145" s="383"/>
      <c r="Y145" s="38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5"/>
    </row>
    <row r="146" spans="2:35">
      <c r="B146" s="380" t="s">
        <v>1475</v>
      </c>
      <c r="C146" s="381" t="s">
        <v>1419</v>
      </c>
      <c r="D146" s="382" t="s">
        <v>915</v>
      </c>
      <c r="E146" s="382">
        <v>43.185645763378368</v>
      </c>
      <c r="F146" s="383" t="str">
        <f t="shared" si="14"/>
        <v>43ABC(4x120)</v>
      </c>
      <c r="G146" s="383" t="s">
        <v>888</v>
      </c>
      <c r="H146" s="383" t="s">
        <v>888</v>
      </c>
      <c r="I146" s="383" t="s">
        <v>264</v>
      </c>
      <c r="J146" s="383" t="s">
        <v>916</v>
      </c>
      <c r="K146" s="383"/>
      <c r="L146" s="383"/>
      <c r="M146" s="383"/>
      <c r="N146" s="383"/>
      <c r="O146" s="383"/>
      <c r="P146" s="383"/>
      <c r="Q146" s="383"/>
      <c r="R146" s="383"/>
      <c r="S146" s="383"/>
      <c r="T146" s="383"/>
      <c r="U146" s="383"/>
      <c r="V146" s="383"/>
      <c r="W146" s="383"/>
      <c r="X146" s="383"/>
      <c r="Y146" s="38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5"/>
    </row>
    <row r="147" spans="2:35">
      <c r="B147" s="380" t="s">
        <v>1476</v>
      </c>
      <c r="C147" s="381" t="s">
        <v>1419</v>
      </c>
      <c r="D147" s="382" t="s">
        <v>915</v>
      </c>
      <c r="E147" s="382">
        <v>41.109609582188931</v>
      </c>
      <c r="F147" s="383" t="str">
        <f t="shared" ref="F147" si="15">ROUND(E147,0)&amp;D147</f>
        <v>41ABC(4x120)</v>
      </c>
      <c r="G147" s="383" t="s">
        <v>888</v>
      </c>
      <c r="H147" s="383" t="s">
        <v>888</v>
      </c>
      <c r="I147" s="383" t="s">
        <v>264</v>
      </c>
      <c r="J147" s="383" t="s">
        <v>916</v>
      </c>
      <c r="K147" s="383"/>
      <c r="L147" s="383" t="s">
        <v>888</v>
      </c>
      <c r="M147" s="383"/>
      <c r="N147" s="383"/>
      <c r="O147" s="383"/>
      <c r="P147" s="383"/>
      <c r="Q147" s="383"/>
      <c r="R147" s="383"/>
      <c r="S147" s="383"/>
      <c r="T147" s="383"/>
      <c r="U147" s="383"/>
      <c r="V147" s="383"/>
      <c r="W147" s="383"/>
      <c r="X147" s="383"/>
      <c r="Y147" s="383"/>
      <c r="Z147" s="383"/>
      <c r="AA147" s="383"/>
      <c r="AB147" s="383"/>
      <c r="AC147" s="383"/>
      <c r="AD147" s="383"/>
      <c r="AE147" s="383"/>
      <c r="AF147" s="383"/>
      <c r="AG147" s="383"/>
      <c r="AH147" s="383"/>
      <c r="AI147" s="385"/>
    </row>
    <row r="148" spans="2:35">
      <c r="B148" s="380" t="s">
        <v>1485</v>
      </c>
      <c r="C148" s="386" t="s">
        <v>1477</v>
      </c>
      <c r="D148" s="382" t="s">
        <v>915</v>
      </c>
      <c r="E148" s="382">
        <v>39.11521443121589</v>
      </c>
      <c r="F148" s="383" t="str">
        <f t="shared" si="14"/>
        <v>39ABC(4x120)</v>
      </c>
      <c r="G148" s="383" t="s">
        <v>888</v>
      </c>
      <c r="H148" s="383" t="s">
        <v>888</v>
      </c>
      <c r="I148" s="383" t="s">
        <v>2196</v>
      </c>
      <c r="J148" s="383" t="s">
        <v>917</v>
      </c>
      <c r="K148" s="383" t="s">
        <v>892</v>
      </c>
      <c r="L148" s="383" t="s">
        <v>888</v>
      </c>
      <c r="M148" s="383"/>
      <c r="N148" s="383"/>
      <c r="O148" s="383" t="s">
        <v>1484</v>
      </c>
      <c r="P148" s="383"/>
      <c r="Q148" s="383"/>
      <c r="R148" s="383"/>
      <c r="S148" s="383"/>
      <c r="T148" s="383"/>
      <c r="U148" s="383"/>
      <c r="V148" s="383"/>
      <c r="W148" s="383"/>
      <c r="X148" s="383"/>
      <c r="Y148" s="383"/>
      <c r="Z148" s="383"/>
      <c r="AA148" s="383"/>
      <c r="AB148" s="383"/>
      <c r="AC148" s="383"/>
      <c r="AD148" s="383"/>
      <c r="AE148" s="383"/>
      <c r="AF148" s="383"/>
      <c r="AG148" s="383"/>
      <c r="AH148" s="383"/>
      <c r="AI148" s="385"/>
    </row>
    <row r="149" spans="2:35">
      <c r="B149" s="380"/>
      <c r="C149" s="386"/>
      <c r="D149" s="382"/>
      <c r="E149" s="388"/>
      <c r="F149" s="383" t="s">
        <v>1483</v>
      </c>
      <c r="G149" s="383"/>
      <c r="H149" s="383"/>
      <c r="I149" s="383"/>
      <c r="J149" s="383"/>
      <c r="K149" s="383"/>
      <c r="L149" s="383"/>
      <c r="M149" s="383"/>
      <c r="N149" s="383"/>
      <c r="O149" s="383"/>
      <c r="P149" s="383"/>
      <c r="Q149" s="383"/>
      <c r="R149" s="383"/>
      <c r="S149" s="383"/>
      <c r="T149" s="383"/>
      <c r="U149" s="383"/>
      <c r="V149" s="383"/>
      <c r="W149" s="383"/>
      <c r="X149" s="383"/>
      <c r="Y149" s="383"/>
      <c r="Z149" s="383"/>
      <c r="AA149" s="383"/>
      <c r="AB149" s="383"/>
      <c r="AC149" s="383"/>
      <c r="AD149" s="383"/>
      <c r="AE149" s="383"/>
      <c r="AF149" s="383"/>
      <c r="AG149" s="383"/>
      <c r="AH149" s="383"/>
      <c r="AI149" s="385"/>
    </row>
    <row r="150" spans="2:35">
      <c r="B150" s="380" t="s">
        <v>1478</v>
      </c>
      <c r="C150" s="381" t="s">
        <v>1434</v>
      </c>
      <c r="D150" s="382" t="s">
        <v>915</v>
      </c>
      <c r="E150" s="382">
        <v>45</v>
      </c>
      <c r="F150" s="383" t="str">
        <f t="shared" ref="F150:F155" si="16">ROUND(E151,0)&amp;D150</f>
        <v>43ABC(4x120)</v>
      </c>
      <c r="G150" s="383" t="s">
        <v>2228</v>
      </c>
      <c r="H150" s="383" t="s">
        <v>109</v>
      </c>
      <c r="I150" s="383" t="s">
        <v>2197</v>
      </c>
      <c r="J150" s="383" t="s">
        <v>917</v>
      </c>
      <c r="K150" s="383" t="s">
        <v>892</v>
      </c>
      <c r="L150" s="383" t="s">
        <v>3</v>
      </c>
      <c r="M150" s="383"/>
      <c r="N150" s="383" t="s">
        <v>158</v>
      </c>
      <c r="O150" s="383"/>
      <c r="P150" s="383"/>
      <c r="Q150" s="383"/>
      <c r="R150" s="383"/>
      <c r="S150" s="383"/>
      <c r="T150" s="383"/>
      <c r="U150" s="383"/>
      <c r="V150" s="383"/>
      <c r="W150" s="383"/>
      <c r="X150" s="383"/>
      <c r="Y150" s="383"/>
      <c r="Z150" s="383"/>
      <c r="AA150" s="383"/>
      <c r="AB150" s="383"/>
      <c r="AC150" s="383"/>
      <c r="AD150" s="383"/>
      <c r="AE150" s="383"/>
      <c r="AF150" s="383"/>
      <c r="AG150" s="383"/>
      <c r="AH150" s="383"/>
      <c r="AI150" s="385"/>
    </row>
    <row r="151" spans="2:35">
      <c r="B151" s="380" t="s">
        <v>1449</v>
      </c>
      <c r="C151" s="381" t="s">
        <v>1433</v>
      </c>
      <c r="D151" s="382" t="s">
        <v>915</v>
      </c>
      <c r="E151" s="382">
        <v>43</v>
      </c>
      <c r="F151" s="383" t="str">
        <f t="shared" si="16"/>
        <v>43ABC(4x120)</v>
      </c>
      <c r="G151" s="383" t="s">
        <v>2468</v>
      </c>
      <c r="H151" s="383" t="s">
        <v>24</v>
      </c>
      <c r="I151" s="383" t="s">
        <v>264</v>
      </c>
      <c r="J151" s="383" t="s">
        <v>916</v>
      </c>
      <c r="K151" s="383"/>
      <c r="L151" s="383"/>
      <c r="M151" s="383"/>
      <c r="N151" s="383"/>
      <c r="O151" s="383"/>
      <c r="P151" s="383"/>
      <c r="Q151" s="383"/>
      <c r="R151" s="383"/>
      <c r="S151" s="383"/>
      <c r="T151" s="383"/>
      <c r="U151" s="383"/>
      <c r="V151" s="383"/>
      <c r="W151" s="383"/>
      <c r="X151" s="383"/>
      <c r="Y151" s="383"/>
      <c r="Z151" s="383"/>
      <c r="AA151" s="383"/>
      <c r="AB151" s="383"/>
      <c r="AC151" s="383"/>
      <c r="AD151" s="383"/>
      <c r="AE151" s="383"/>
      <c r="AF151" s="383"/>
      <c r="AG151" s="383"/>
      <c r="AH151" s="383"/>
      <c r="AI151" s="385"/>
    </row>
    <row r="152" spans="2:35">
      <c r="B152" s="380" t="s">
        <v>1450</v>
      </c>
      <c r="C152" s="381" t="s">
        <v>1433</v>
      </c>
      <c r="D152" s="382" t="s">
        <v>915</v>
      </c>
      <c r="E152" s="382">
        <v>43</v>
      </c>
      <c r="F152" s="383" t="str">
        <f t="shared" si="16"/>
        <v>43ABC(4x120)</v>
      </c>
      <c r="G152" s="383" t="s">
        <v>2468</v>
      </c>
      <c r="H152" s="383" t="s">
        <v>24</v>
      </c>
      <c r="I152" s="383" t="s">
        <v>264</v>
      </c>
      <c r="J152" s="383" t="s">
        <v>916</v>
      </c>
      <c r="K152" s="383"/>
      <c r="L152" s="383" t="s">
        <v>3</v>
      </c>
      <c r="M152" s="383"/>
      <c r="N152" s="383" t="s">
        <v>158</v>
      </c>
      <c r="O152" s="383"/>
      <c r="P152" s="383"/>
      <c r="Q152" s="383"/>
      <c r="R152" s="383"/>
      <c r="S152" s="383"/>
      <c r="T152" s="383"/>
      <c r="U152" s="383"/>
      <c r="V152" s="383"/>
      <c r="W152" s="383"/>
      <c r="X152" s="383"/>
      <c r="Y152" s="383"/>
      <c r="Z152" s="383"/>
      <c r="AA152" s="383"/>
      <c r="AB152" s="383"/>
      <c r="AC152" s="383"/>
      <c r="AD152" s="383"/>
      <c r="AE152" s="383"/>
      <c r="AF152" s="383"/>
      <c r="AG152" s="383"/>
      <c r="AH152" s="383"/>
      <c r="AI152" s="385"/>
    </row>
    <row r="153" spans="2:35">
      <c r="B153" s="380" t="s">
        <v>1451</v>
      </c>
      <c r="C153" s="381" t="s">
        <v>1433</v>
      </c>
      <c r="D153" s="382" t="s">
        <v>915</v>
      </c>
      <c r="E153" s="382">
        <v>43</v>
      </c>
      <c r="F153" s="383" t="str">
        <f t="shared" si="16"/>
        <v>43ABC(4x120)</v>
      </c>
      <c r="G153" s="383" t="s">
        <v>2468</v>
      </c>
      <c r="H153" s="383" t="s">
        <v>24</v>
      </c>
      <c r="I153" s="383" t="s">
        <v>264</v>
      </c>
      <c r="J153" s="383" t="s">
        <v>916</v>
      </c>
      <c r="K153" s="383"/>
      <c r="L153" s="383"/>
      <c r="M153" s="383"/>
      <c r="N153" s="383"/>
      <c r="O153" s="383"/>
      <c r="P153" s="383"/>
      <c r="Q153" s="383"/>
      <c r="R153" s="383"/>
      <c r="S153" s="383"/>
      <c r="T153" s="383"/>
      <c r="U153" s="383"/>
      <c r="V153" s="383"/>
      <c r="W153" s="383"/>
      <c r="X153" s="383"/>
      <c r="Y153" s="383"/>
      <c r="Z153" s="383"/>
      <c r="AA153" s="383"/>
      <c r="AB153" s="383"/>
      <c r="AC153" s="383"/>
      <c r="AD153" s="383"/>
      <c r="AE153" s="383"/>
      <c r="AF153" s="383"/>
      <c r="AG153" s="383"/>
      <c r="AH153" s="383"/>
      <c r="AI153" s="385"/>
    </row>
    <row r="154" spans="2:35">
      <c r="B154" s="380" t="s">
        <v>1482</v>
      </c>
      <c r="C154" s="381" t="s">
        <v>1434</v>
      </c>
      <c r="D154" s="382" t="s">
        <v>915</v>
      </c>
      <c r="E154" s="382">
        <v>43</v>
      </c>
      <c r="F154" s="383" t="str">
        <f t="shared" si="16"/>
        <v>43ABC(4x120)</v>
      </c>
      <c r="G154" s="383" t="s">
        <v>2228</v>
      </c>
      <c r="H154" s="383" t="s">
        <v>109</v>
      </c>
      <c r="I154" s="383" t="s">
        <v>2197</v>
      </c>
      <c r="J154" s="383" t="s">
        <v>917</v>
      </c>
      <c r="K154" s="383" t="s">
        <v>892</v>
      </c>
      <c r="L154" s="383" t="s">
        <v>3</v>
      </c>
      <c r="M154" s="383"/>
      <c r="N154" s="383" t="s">
        <v>158</v>
      </c>
      <c r="O154" s="383"/>
      <c r="P154" s="383"/>
      <c r="Q154" s="383"/>
      <c r="R154" s="383"/>
      <c r="S154" s="383"/>
      <c r="T154" s="383"/>
      <c r="U154" s="383"/>
      <c r="V154" s="383"/>
      <c r="W154" s="383"/>
      <c r="X154" s="383"/>
      <c r="Y154" s="383"/>
      <c r="Z154" s="383"/>
      <c r="AA154" s="383"/>
      <c r="AB154" s="383"/>
      <c r="AC154" s="383"/>
      <c r="AD154" s="383"/>
      <c r="AE154" s="383"/>
      <c r="AF154" s="383"/>
      <c r="AG154" s="383"/>
      <c r="AH154" s="383"/>
      <c r="AI154" s="385"/>
    </row>
    <row r="155" spans="2:35">
      <c r="B155" s="380" t="s">
        <v>1453</v>
      </c>
      <c r="C155" s="381" t="s">
        <v>1433</v>
      </c>
      <c r="D155" s="382" t="s">
        <v>915</v>
      </c>
      <c r="E155" s="382">
        <v>43</v>
      </c>
      <c r="F155" s="383" t="str">
        <f t="shared" si="16"/>
        <v>41ABC(4x120)</v>
      </c>
      <c r="G155" s="383" t="s">
        <v>2468</v>
      </c>
      <c r="H155" s="383" t="s">
        <v>24</v>
      </c>
      <c r="I155" s="383" t="s">
        <v>264</v>
      </c>
      <c r="J155" s="383" t="s">
        <v>916</v>
      </c>
      <c r="K155" s="383"/>
      <c r="L155" s="383"/>
      <c r="M155" s="383"/>
      <c r="N155" s="383"/>
      <c r="O155" s="383"/>
      <c r="P155" s="383"/>
      <c r="Q155" s="383"/>
      <c r="R155" s="383"/>
      <c r="S155" s="383"/>
      <c r="T155" s="383"/>
      <c r="U155" s="383"/>
      <c r="V155" s="383"/>
      <c r="W155" s="383"/>
      <c r="X155" s="383"/>
      <c r="Y155" s="383"/>
      <c r="Z155" s="383"/>
      <c r="AA155" s="383"/>
      <c r="AB155" s="383"/>
      <c r="AC155" s="383"/>
      <c r="AD155" s="383"/>
      <c r="AE155" s="383"/>
      <c r="AF155" s="383"/>
      <c r="AG155" s="383"/>
      <c r="AH155" s="383"/>
      <c r="AI155" s="385"/>
    </row>
    <row r="156" spans="2:35">
      <c r="B156" s="380" t="s">
        <v>1454</v>
      </c>
      <c r="C156" s="381" t="s">
        <v>1433</v>
      </c>
      <c r="D156" s="382" t="s">
        <v>915</v>
      </c>
      <c r="E156" s="382">
        <v>41</v>
      </c>
      <c r="F156" s="383" t="str">
        <f t="shared" si="14"/>
        <v>41ABC(4x120)</v>
      </c>
      <c r="G156" s="383" t="s">
        <v>2468</v>
      </c>
      <c r="H156" s="383" t="s">
        <v>24</v>
      </c>
      <c r="I156" s="383" t="s">
        <v>264</v>
      </c>
      <c r="J156" s="383" t="s">
        <v>916</v>
      </c>
      <c r="K156" s="383"/>
      <c r="L156" s="383" t="s">
        <v>3</v>
      </c>
      <c r="M156" s="383"/>
      <c r="N156" s="383" t="s">
        <v>158</v>
      </c>
      <c r="O156" s="383"/>
      <c r="P156" s="383"/>
      <c r="Q156" s="383"/>
      <c r="R156" s="383"/>
      <c r="S156" s="383"/>
      <c r="T156" s="383"/>
      <c r="U156" s="383"/>
      <c r="V156" s="383"/>
      <c r="W156" s="383"/>
      <c r="X156" s="383"/>
      <c r="Y156" s="383"/>
      <c r="Z156" s="383"/>
      <c r="AA156" s="383"/>
      <c r="AB156" s="383"/>
      <c r="AC156" s="383"/>
      <c r="AD156" s="383"/>
      <c r="AE156" s="383"/>
      <c r="AF156" s="383"/>
      <c r="AG156" s="383"/>
      <c r="AH156" s="383"/>
      <c r="AI156" s="385"/>
    </row>
    <row r="157" spans="2:35">
      <c r="B157" s="380" t="s">
        <v>1455</v>
      </c>
      <c r="C157" s="381" t="s">
        <v>1433</v>
      </c>
      <c r="D157" s="382" t="s">
        <v>915</v>
      </c>
      <c r="E157" s="382">
        <v>36</v>
      </c>
      <c r="F157" s="383" t="str">
        <f t="shared" si="14"/>
        <v>36ABC(4x120)</v>
      </c>
      <c r="G157" s="383" t="s">
        <v>2468</v>
      </c>
      <c r="H157" s="383" t="s">
        <v>24</v>
      </c>
      <c r="I157" s="383" t="s">
        <v>264</v>
      </c>
      <c r="J157" s="383" t="s">
        <v>916</v>
      </c>
      <c r="K157" s="383"/>
      <c r="L157" s="383"/>
      <c r="M157" s="383"/>
      <c r="N157" s="383"/>
      <c r="O157" s="383"/>
      <c r="P157" s="383"/>
      <c r="Q157" s="383"/>
      <c r="R157" s="383"/>
      <c r="S157" s="383"/>
      <c r="T157" s="383"/>
      <c r="U157" s="383"/>
      <c r="V157" s="383"/>
      <c r="W157" s="383"/>
      <c r="X157" s="383"/>
      <c r="Y157" s="383"/>
      <c r="Z157" s="383"/>
      <c r="AA157" s="383"/>
      <c r="AB157" s="383"/>
      <c r="AC157" s="383"/>
      <c r="AD157" s="383"/>
      <c r="AE157" s="383"/>
      <c r="AF157" s="383"/>
      <c r="AG157" s="383"/>
      <c r="AH157" s="383"/>
      <c r="AI157" s="385"/>
    </row>
    <row r="158" spans="2:35">
      <c r="B158" s="380" t="s">
        <v>1479</v>
      </c>
      <c r="C158" s="381" t="s">
        <v>1434</v>
      </c>
      <c r="D158" s="382" t="s">
        <v>915</v>
      </c>
      <c r="E158" s="382">
        <v>35</v>
      </c>
      <c r="F158" s="383" t="str">
        <f t="shared" si="14"/>
        <v>35ABC(4x120)</v>
      </c>
      <c r="G158" s="383" t="s">
        <v>2228</v>
      </c>
      <c r="H158" s="383" t="s">
        <v>109</v>
      </c>
      <c r="I158" s="383" t="s">
        <v>2197</v>
      </c>
      <c r="J158" s="383" t="s">
        <v>917</v>
      </c>
      <c r="K158" s="383" t="s">
        <v>892</v>
      </c>
      <c r="L158" s="383" t="s">
        <v>3</v>
      </c>
      <c r="M158" s="383"/>
      <c r="N158" s="383" t="s">
        <v>158</v>
      </c>
      <c r="O158" s="383"/>
      <c r="P158" s="383"/>
      <c r="Q158" s="383"/>
      <c r="R158" s="383"/>
      <c r="S158" s="383"/>
      <c r="T158" s="383"/>
      <c r="U158" s="383"/>
      <c r="V158" s="383"/>
      <c r="W158" s="383"/>
      <c r="X158" s="383"/>
      <c r="Y158" s="383"/>
      <c r="Z158" s="383"/>
      <c r="AA158" s="383"/>
      <c r="AB158" s="383"/>
      <c r="AC158" s="383"/>
      <c r="AD158" s="383"/>
      <c r="AE158" s="383"/>
      <c r="AF158" s="383"/>
      <c r="AG158" s="383"/>
      <c r="AH158" s="383"/>
      <c r="AI158" s="385"/>
    </row>
    <row r="159" spans="2:35">
      <c r="B159" s="380" t="s">
        <v>1480</v>
      </c>
      <c r="C159" s="381" t="s">
        <v>1481</v>
      </c>
      <c r="D159" s="382" t="s">
        <v>915</v>
      </c>
      <c r="E159" s="382">
        <v>37</v>
      </c>
      <c r="F159" s="383" t="str">
        <f t="shared" si="14"/>
        <v>37ABC(4x120)</v>
      </c>
      <c r="G159" s="383" t="s">
        <v>273</v>
      </c>
      <c r="H159" s="383" t="s">
        <v>273</v>
      </c>
      <c r="I159" s="383" t="s">
        <v>2197</v>
      </c>
      <c r="J159" s="383" t="s">
        <v>914</v>
      </c>
      <c r="K159" s="383" t="s">
        <v>890</v>
      </c>
      <c r="L159" s="383" t="s">
        <v>273</v>
      </c>
      <c r="M159" s="383" t="s">
        <v>273</v>
      </c>
      <c r="N159" s="383" t="s">
        <v>158</v>
      </c>
      <c r="O159" s="383" t="s">
        <v>2204</v>
      </c>
      <c r="P159" s="383"/>
      <c r="Q159" s="383"/>
      <c r="R159" s="383"/>
      <c r="S159" s="383"/>
      <c r="T159" s="383"/>
      <c r="U159" s="383"/>
      <c r="V159" s="383"/>
      <c r="W159" s="383"/>
      <c r="X159" s="383"/>
      <c r="Y159" s="383"/>
      <c r="Z159" s="383"/>
      <c r="AA159" s="383"/>
      <c r="AB159" s="383"/>
      <c r="AC159" s="383"/>
      <c r="AD159" s="383"/>
      <c r="AE159" s="383"/>
      <c r="AF159" s="383"/>
      <c r="AG159" s="383"/>
      <c r="AH159" s="383"/>
      <c r="AI159" s="385"/>
    </row>
    <row r="160" spans="2:35" ht="27.6">
      <c r="B160" s="374" t="s">
        <v>897</v>
      </c>
      <c r="C160" s="375" t="s">
        <v>1487</v>
      </c>
      <c r="D160" s="382"/>
      <c r="E160" s="389">
        <f>+SUM(E161:E166)</f>
        <v>200</v>
      </c>
      <c r="F160" s="383"/>
      <c r="G160" s="384"/>
      <c r="H160" s="384"/>
      <c r="I160" s="383"/>
      <c r="J160" s="383"/>
      <c r="K160" s="383"/>
      <c r="L160" s="383"/>
      <c r="M160" s="383"/>
      <c r="N160" s="383"/>
      <c r="O160" s="383"/>
      <c r="P160" s="383"/>
      <c r="Q160" s="383"/>
      <c r="R160" s="383"/>
      <c r="S160" s="383"/>
      <c r="T160" s="383"/>
      <c r="U160" s="383"/>
      <c r="V160" s="383"/>
      <c r="W160" s="383"/>
      <c r="X160" s="383"/>
      <c r="Y160" s="383"/>
      <c r="Z160" s="383"/>
      <c r="AA160" s="383"/>
      <c r="AB160" s="383"/>
      <c r="AC160" s="383"/>
      <c r="AD160" s="383"/>
      <c r="AE160" s="383"/>
      <c r="AF160" s="383"/>
      <c r="AG160" s="383"/>
      <c r="AH160" s="383"/>
      <c r="AI160" s="385"/>
    </row>
    <row r="161" spans="1:35">
      <c r="B161" s="380" t="s">
        <v>1342</v>
      </c>
      <c r="C161" s="386" t="s">
        <v>1494</v>
      </c>
      <c r="D161" s="382"/>
      <c r="E161" s="382"/>
      <c r="F161" s="383" t="s">
        <v>887</v>
      </c>
      <c r="G161" s="383" t="s">
        <v>273</v>
      </c>
      <c r="H161" s="383" t="s">
        <v>273</v>
      </c>
      <c r="I161" s="383" t="s">
        <v>2196</v>
      </c>
      <c r="J161" s="383" t="s">
        <v>889</v>
      </c>
      <c r="K161" s="383" t="s">
        <v>890</v>
      </c>
      <c r="L161" s="383"/>
      <c r="M161" s="383"/>
      <c r="N161" s="383"/>
      <c r="O161" s="383" t="s">
        <v>2204</v>
      </c>
      <c r="P161" s="383"/>
      <c r="Q161" s="383"/>
      <c r="R161" s="383"/>
      <c r="S161" s="383"/>
      <c r="T161" s="383"/>
      <c r="U161" s="383"/>
      <c r="V161" s="383"/>
      <c r="W161" s="383"/>
      <c r="X161" s="383"/>
      <c r="Y161" s="383"/>
      <c r="Z161" s="383"/>
      <c r="AA161" s="383"/>
      <c r="AB161" s="383"/>
      <c r="AC161" s="383"/>
      <c r="AD161" s="383"/>
      <c r="AE161" s="383"/>
      <c r="AF161" s="383"/>
      <c r="AG161" s="383"/>
      <c r="AH161" s="383"/>
      <c r="AI161" s="385"/>
    </row>
    <row r="162" spans="1:35">
      <c r="B162" s="380" t="s">
        <v>1492</v>
      </c>
      <c r="C162" s="381" t="s">
        <v>1434</v>
      </c>
      <c r="D162" s="382" t="s">
        <v>886</v>
      </c>
      <c r="E162" s="382">
        <v>40</v>
      </c>
      <c r="F162" s="383" t="str">
        <f t="shared" ref="F162:F166" si="17">ROUND(E162,0)&amp;D162</f>
        <v>40ABC(4x95)</v>
      </c>
      <c r="G162" s="383" t="s">
        <v>2228</v>
      </c>
      <c r="H162" s="383" t="s">
        <v>109</v>
      </c>
      <c r="I162" s="383" t="s">
        <v>264</v>
      </c>
      <c r="J162" s="383" t="s">
        <v>907</v>
      </c>
      <c r="K162" s="383"/>
      <c r="L162" s="383" t="s">
        <v>3</v>
      </c>
      <c r="M162" s="383"/>
      <c r="N162" s="383" t="s">
        <v>158</v>
      </c>
      <c r="O162" s="383"/>
      <c r="P162" s="383"/>
      <c r="Q162" s="383"/>
      <c r="R162" s="383"/>
      <c r="S162" s="383"/>
      <c r="T162" s="383"/>
      <c r="U162" s="383"/>
      <c r="V162" s="383"/>
      <c r="W162" s="383"/>
      <c r="X162" s="383"/>
      <c r="Y162" s="383"/>
      <c r="Z162" s="383"/>
      <c r="AA162" s="383"/>
      <c r="AB162" s="383"/>
      <c r="AC162" s="383"/>
      <c r="AD162" s="383"/>
      <c r="AE162" s="383"/>
      <c r="AF162" s="383"/>
      <c r="AG162" s="383"/>
      <c r="AH162" s="383"/>
      <c r="AI162" s="385"/>
    </row>
    <row r="163" spans="1:35">
      <c r="B163" s="380" t="s">
        <v>1488</v>
      </c>
      <c r="C163" s="381" t="s">
        <v>1433</v>
      </c>
      <c r="D163" s="382" t="s">
        <v>886</v>
      </c>
      <c r="E163" s="382">
        <v>40</v>
      </c>
      <c r="F163" s="383" t="str">
        <f t="shared" si="17"/>
        <v>40ABC(4x95)</v>
      </c>
      <c r="G163" s="383" t="s">
        <v>2468</v>
      </c>
      <c r="H163" s="383" t="s">
        <v>24</v>
      </c>
      <c r="I163" s="383" t="s">
        <v>264</v>
      </c>
      <c r="J163" s="383" t="s">
        <v>907</v>
      </c>
      <c r="K163" s="383"/>
      <c r="L163" s="383"/>
      <c r="M163" s="383"/>
      <c r="N163" s="383"/>
      <c r="O163" s="383"/>
      <c r="P163" s="383"/>
      <c r="Q163" s="383"/>
      <c r="R163" s="383"/>
      <c r="S163" s="383"/>
      <c r="T163" s="383"/>
      <c r="U163" s="383"/>
      <c r="V163" s="383"/>
      <c r="W163" s="383"/>
      <c r="X163" s="383"/>
      <c r="Y163" s="383"/>
      <c r="Z163" s="383"/>
      <c r="AA163" s="383"/>
      <c r="AB163" s="383"/>
      <c r="AC163" s="383"/>
      <c r="AD163" s="383"/>
      <c r="AE163" s="383"/>
      <c r="AF163" s="383"/>
      <c r="AG163" s="383"/>
      <c r="AH163" s="383"/>
      <c r="AI163" s="385"/>
    </row>
    <row r="164" spans="1:35">
      <c r="B164" s="380" t="s">
        <v>1489</v>
      </c>
      <c r="C164" s="381" t="s">
        <v>1433</v>
      </c>
      <c r="D164" s="382" t="s">
        <v>886</v>
      </c>
      <c r="E164" s="382">
        <v>40</v>
      </c>
      <c r="F164" s="383" t="str">
        <f t="shared" si="17"/>
        <v>40ABC(4x95)</v>
      </c>
      <c r="G164" s="383" t="s">
        <v>2468</v>
      </c>
      <c r="H164" s="383" t="s">
        <v>24</v>
      </c>
      <c r="I164" s="383" t="s">
        <v>264</v>
      </c>
      <c r="J164" s="383" t="s">
        <v>907</v>
      </c>
      <c r="K164" s="383"/>
      <c r="L164" s="383" t="s">
        <v>3</v>
      </c>
      <c r="M164" s="383"/>
      <c r="N164" s="383" t="s">
        <v>158</v>
      </c>
      <c r="O164" s="383"/>
      <c r="P164" s="383"/>
      <c r="Q164" s="383"/>
      <c r="R164" s="383"/>
      <c r="S164" s="383"/>
      <c r="T164" s="383"/>
      <c r="U164" s="383"/>
      <c r="V164" s="383"/>
      <c r="W164" s="383"/>
      <c r="X164" s="383"/>
      <c r="Y164" s="383"/>
      <c r="Z164" s="383"/>
      <c r="AA164" s="383"/>
      <c r="AB164" s="383"/>
      <c r="AC164" s="383"/>
      <c r="AD164" s="383"/>
      <c r="AE164" s="383"/>
      <c r="AF164" s="383"/>
      <c r="AG164" s="383"/>
      <c r="AH164" s="383"/>
      <c r="AI164" s="385"/>
    </row>
    <row r="165" spans="1:35">
      <c r="B165" s="380" t="s">
        <v>1490</v>
      </c>
      <c r="C165" s="381" t="s">
        <v>1433</v>
      </c>
      <c r="D165" s="382" t="s">
        <v>886</v>
      </c>
      <c r="E165" s="382">
        <v>40</v>
      </c>
      <c r="F165" s="383" t="str">
        <f t="shared" si="17"/>
        <v>40ABC(4x95)</v>
      </c>
      <c r="G165" s="383" t="s">
        <v>2468</v>
      </c>
      <c r="H165" s="383" t="s">
        <v>24</v>
      </c>
      <c r="I165" s="383" t="s">
        <v>264</v>
      </c>
      <c r="J165" s="383" t="s">
        <v>907</v>
      </c>
      <c r="K165" s="383"/>
      <c r="L165" s="383"/>
      <c r="M165" s="383"/>
      <c r="N165" s="383"/>
      <c r="O165" s="383"/>
      <c r="P165" s="383"/>
      <c r="Q165" s="383"/>
      <c r="R165" s="383"/>
      <c r="S165" s="383"/>
      <c r="T165" s="383"/>
      <c r="U165" s="383"/>
      <c r="V165" s="383"/>
      <c r="W165" s="383"/>
      <c r="X165" s="383"/>
      <c r="Y165" s="383"/>
      <c r="Z165" s="383"/>
      <c r="AA165" s="383"/>
      <c r="AB165" s="383"/>
      <c r="AC165" s="383"/>
      <c r="AD165" s="383"/>
      <c r="AE165" s="383"/>
      <c r="AF165" s="383"/>
      <c r="AG165" s="383"/>
      <c r="AH165" s="383"/>
      <c r="AI165" s="385"/>
    </row>
    <row r="166" spans="1:35">
      <c r="B166" s="380" t="s">
        <v>1491</v>
      </c>
      <c r="C166" s="381" t="s">
        <v>1493</v>
      </c>
      <c r="D166" s="382" t="s">
        <v>886</v>
      </c>
      <c r="E166" s="382">
        <v>40</v>
      </c>
      <c r="F166" s="383" t="str">
        <f t="shared" si="17"/>
        <v>40ABC(4x95)</v>
      </c>
      <c r="G166" s="383" t="s">
        <v>2228</v>
      </c>
      <c r="H166" s="383" t="s">
        <v>109</v>
      </c>
      <c r="I166" s="383" t="s">
        <v>2196</v>
      </c>
      <c r="J166" s="383" t="s">
        <v>889</v>
      </c>
      <c r="K166" s="383" t="s">
        <v>890</v>
      </c>
      <c r="L166" s="383" t="s">
        <v>3</v>
      </c>
      <c r="M166" s="383"/>
      <c r="N166" s="383" t="s">
        <v>158</v>
      </c>
      <c r="O166" s="383"/>
      <c r="P166" s="383"/>
      <c r="Q166" s="383"/>
      <c r="R166" s="383"/>
      <c r="S166" s="383"/>
      <c r="T166" s="383"/>
      <c r="U166" s="383"/>
      <c r="V166" s="383"/>
      <c r="W166" s="383"/>
      <c r="X166" s="383"/>
      <c r="Y166" s="383"/>
      <c r="Z166" s="383"/>
      <c r="AA166" s="383"/>
      <c r="AB166" s="383"/>
      <c r="AC166" s="383"/>
      <c r="AD166" s="383"/>
      <c r="AE166" s="383"/>
      <c r="AF166" s="383"/>
      <c r="AG166" s="383"/>
      <c r="AH166" s="383"/>
      <c r="AI166" s="385"/>
    </row>
    <row r="167" spans="1:35" ht="27.6">
      <c r="A167" s="366" t="s">
        <v>22</v>
      </c>
      <c r="B167" s="374" t="s">
        <v>904</v>
      </c>
      <c r="C167" s="375" t="s">
        <v>1256</v>
      </c>
      <c r="D167" s="382"/>
      <c r="E167" s="389">
        <f>E168</f>
        <v>1002.6825633777662</v>
      </c>
      <c r="F167" s="383"/>
      <c r="G167" s="384"/>
      <c r="H167" s="384"/>
      <c r="I167" s="383"/>
      <c r="J167" s="383"/>
      <c r="K167" s="383"/>
      <c r="L167" s="383"/>
      <c r="M167" s="383"/>
      <c r="N167" s="383"/>
      <c r="O167" s="383"/>
      <c r="P167" s="383"/>
      <c r="Q167" s="383"/>
      <c r="R167" s="383"/>
      <c r="S167" s="383"/>
      <c r="T167" s="383"/>
      <c r="U167" s="383"/>
      <c r="V167" s="383"/>
      <c r="W167" s="383"/>
      <c r="X167" s="383"/>
      <c r="Y167" s="383"/>
      <c r="Z167" s="383"/>
      <c r="AA167" s="383"/>
      <c r="AB167" s="383"/>
      <c r="AC167" s="383"/>
      <c r="AD167" s="383"/>
      <c r="AE167" s="383"/>
      <c r="AF167" s="383"/>
      <c r="AG167" s="383"/>
      <c r="AH167" s="383"/>
      <c r="AI167" s="385"/>
    </row>
    <row r="168" spans="1:35" ht="27.6">
      <c r="B168" s="374" t="s">
        <v>885</v>
      </c>
      <c r="C168" s="375" t="s">
        <v>1495</v>
      </c>
      <c r="D168" s="382"/>
      <c r="E168" s="389">
        <f>+SUM(E169:E188)</f>
        <v>1002.6825633777662</v>
      </c>
      <c r="F168" s="383"/>
      <c r="G168" s="384"/>
      <c r="H168" s="384"/>
      <c r="I168" s="383"/>
      <c r="J168" s="383"/>
      <c r="K168" s="383"/>
      <c r="L168" s="383"/>
      <c r="M168" s="383"/>
      <c r="N168" s="383"/>
      <c r="O168" s="383"/>
      <c r="P168" s="383"/>
      <c r="Q168" s="383"/>
      <c r="R168" s="383"/>
      <c r="S168" s="383"/>
      <c r="T168" s="383"/>
      <c r="U168" s="383"/>
      <c r="V168" s="383"/>
      <c r="W168" s="383"/>
      <c r="X168" s="383"/>
      <c r="Y168" s="383"/>
      <c r="Z168" s="383"/>
      <c r="AA168" s="383"/>
      <c r="AB168" s="383"/>
      <c r="AC168" s="383"/>
      <c r="AD168" s="383"/>
      <c r="AE168" s="383"/>
      <c r="AF168" s="383"/>
      <c r="AG168" s="383"/>
      <c r="AH168" s="383"/>
      <c r="AI168" s="385"/>
    </row>
    <row r="169" spans="1:35">
      <c r="B169" s="380" t="s">
        <v>1496</v>
      </c>
      <c r="C169" s="386" t="s">
        <v>1502</v>
      </c>
      <c r="D169" s="382"/>
      <c r="E169" s="382"/>
      <c r="F169" s="383" t="s">
        <v>887</v>
      </c>
      <c r="G169" s="383" t="s">
        <v>273</v>
      </c>
      <c r="H169" s="383" t="s">
        <v>273</v>
      </c>
      <c r="I169" s="383" t="s">
        <v>2196</v>
      </c>
      <c r="J169" s="383" t="s">
        <v>889</v>
      </c>
      <c r="K169" s="383" t="s">
        <v>890</v>
      </c>
      <c r="L169" s="383"/>
      <c r="M169" s="383"/>
      <c r="N169" s="383"/>
      <c r="O169" s="383" t="s">
        <v>157</v>
      </c>
      <c r="P169" s="383"/>
      <c r="Q169" s="383"/>
      <c r="R169" s="383"/>
      <c r="S169" s="383"/>
      <c r="T169" s="383"/>
      <c r="U169" s="383"/>
      <c r="V169" s="383"/>
      <c r="W169" s="383"/>
      <c r="X169" s="383"/>
      <c r="Y169" s="383"/>
      <c r="Z169" s="383"/>
      <c r="AA169" s="383"/>
      <c r="AB169" s="383"/>
      <c r="AC169" s="383"/>
      <c r="AD169" s="383"/>
      <c r="AE169" s="383"/>
      <c r="AF169" s="383"/>
      <c r="AG169" s="383"/>
      <c r="AH169" s="383"/>
      <c r="AI169" s="385"/>
    </row>
    <row r="170" spans="1:35">
      <c r="B170" s="380" t="s">
        <v>1462</v>
      </c>
      <c r="C170" s="381" t="s">
        <v>1460</v>
      </c>
      <c r="D170" s="382" t="s">
        <v>886</v>
      </c>
      <c r="E170" s="382">
        <v>59.304300012730948</v>
      </c>
      <c r="F170" s="383" t="str">
        <f t="shared" ref="F170:F188" si="18">ROUND(E170,0)&amp;D170</f>
        <v>59ABC(4x95)</v>
      </c>
      <c r="G170" s="383" t="s">
        <v>273</v>
      </c>
      <c r="H170" s="383" t="s">
        <v>273</v>
      </c>
      <c r="I170" s="383" t="s">
        <v>264</v>
      </c>
      <c r="J170" s="383" t="s">
        <v>907</v>
      </c>
      <c r="K170" s="383"/>
      <c r="L170" s="383" t="s">
        <v>273</v>
      </c>
      <c r="M170" s="383"/>
      <c r="N170" s="383" t="s">
        <v>158</v>
      </c>
      <c r="O170" s="383"/>
      <c r="P170" s="383"/>
      <c r="Q170" s="383"/>
      <c r="R170" s="383"/>
      <c r="S170" s="383"/>
      <c r="T170" s="383"/>
      <c r="U170" s="383"/>
      <c r="V170" s="383"/>
      <c r="W170" s="383"/>
      <c r="X170" s="383"/>
      <c r="Y170" s="383"/>
      <c r="Z170" s="383"/>
      <c r="AA170" s="383"/>
      <c r="AB170" s="383"/>
      <c r="AC170" s="383"/>
      <c r="AD170" s="383"/>
      <c r="AE170" s="383"/>
      <c r="AF170" s="383"/>
      <c r="AG170" s="383"/>
      <c r="AH170" s="383"/>
      <c r="AI170" s="385"/>
    </row>
    <row r="171" spans="1:35">
      <c r="B171" s="380" t="s">
        <v>1340</v>
      </c>
      <c r="C171" s="381" t="s">
        <v>1460</v>
      </c>
      <c r="D171" s="382" t="s">
        <v>886</v>
      </c>
      <c r="E171" s="382">
        <v>65.375836514724611</v>
      </c>
      <c r="F171" s="383" t="str">
        <f t="shared" si="18"/>
        <v>65ABC(4x95)</v>
      </c>
      <c r="G171" s="383" t="s">
        <v>273</v>
      </c>
      <c r="H171" s="383" t="s">
        <v>273</v>
      </c>
      <c r="I171" s="383" t="s">
        <v>264</v>
      </c>
      <c r="J171" s="383" t="s">
        <v>907</v>
      </c>
      <c r="K171" s="383"/>
      <c r="L171" s="383" t="s">
        <v>273</v>
      </c>
      <c r="M171" s="383"/>
      <c r="N171" s="383" t="s">
        <v>158</v>
      </c>
      <c r="O171" s="383"/>
      <c r="P171" s="383"/>
      <c r="Q171" s="383"/>
      <c r="R171" s="383"/>
      <c r="S171" s="383"/>
      <c r="T171" s="383"/>
      <c r="U171" s="383"/>
      <c r="V171" s="383"/>
      <c r="W171" s="383"/>
      <c r="X171" s="383"/>
      <c r="Y171" s="383"/>
      <c r="Z171" s="383"/>
      <c r="AA171" s="383"/>
      <c r="AB171" s="383"/>
      <c r="AC171" s="383"/>
      <c r="AD171" s="383"/>
      <c r="AE171" s="383"/>
      <c r="AF171" s="383"/>
      <c r="AG171" s="383"/>
      <c r="AH171" s="383"/>
      <c r="AI171" s="385"/>
    </row>
    <row r="172" spans="1:35">
      <c r="B172" s="380" t="s">
        <v>1341</v>
      </c>
      <c r="C172" s="381" t="s">
        <v>1460</v>
      </c>
      <c r="D172" s="382" t="s">
        <v>886</v>
      </c>
      <c r="E172" s="382">
        <v>57.314919523628397</v>
      </c>
      <c r="F172" s="383" t="str">
        <f t="shared" si="18"/>
        <v>57ABC(4x95)</v>
      </c>
      <c r="G172" s="383" t="s">
        <v>273</v>
      </c>
      <c r="H172" s="383" t="s">
        <v>273</v>
      </c>
      <c r="I172" s="383" t="s">
        <v>264</v>
      </c>
      <c r="J172" s="383" t="s">
        <v>907</v>
      </c>
      <c r="K172" s="383"/>
      <c r="L172" s="383" t="s">
        <v>273</v>
      </c>
      <c r="M172" s="383"/>
      <c r="N172" s="383" t="s">
        <v>158</v>
      </c>
      <c r="O172" s="383"/>
      <c r="P172" s="383"/>
      <c r="Q172" s="383"/>
      <c r="R172" s="383"/>
      <c r="S172" s="383"/>
      <c r="T172" s="383"/>
      <c r="U172" s="383"/>
      <c r="V172" s="383"/>
      <c r="W172" s="383"/>
      <c r="X172" s="383"/>
      <c r="Y172" s="383"/>
      <c r="Z172" s="383"/>
      <c r="AA172" s="383"/>
      <c r="AB172" s="383"/>
      <c r="AC172" s="383"/>
      <c r="AD172" s="383"/>
      <c r="AE172" s="383"/>
      <c r="AF172" s="383"/>
      <c r="AG172" s="383"/>
      <c r="AH172" s="383"/>
      <c r="AI172" s="385"/>
    </row>
    <row r="173" spans="1:35">
      <c r="B173" s="380" t="s">
        <v>1342</v>
      </c>
      <c r="C173" s="381" t="s">
        <v>1461</v>
      </c>
      <c r="D173" s="382" t="s">
        <v>886</v>
      </c>
      <c r="E173" s="382">
        <v>83.486525858967212</v>
      </c>
      <c r="F173" s="383" t="str">
        <f t="shared" si="18"/>
        <v>83ABC(4x95)</v>
      </c>
      <c r="G173" s="383" t="s">
        <v>273</v>
      </c>
      <c r="H173" s="383" t="s">
        <v>273</v>
      </c>
      <c r="I173" s="383" t="s">
        <v>2196</v>
      </c>
      <c r="J173" s="383" t="s">
        <v>891</v>
      </c>
      <c r="K173" s="383" t="s">
        <v>892</v>
      </c>
      <c r="L173" s="383" t="s">
        <v>273</v>
      </c>
      <c r="M173" s="383"/>
      <c r="N173" s="383" t="s">
        <v>158</v>
      </c>
      <c r="O173" s="383"/>
      <c r="P173" s="383"/>
      <c r="Q173" s="383"/>
      <c r="R173" s="383"/>
      <c r="S173" s="383"/>
      <c r="T173" s="383"/>
      <c r="U173" s="383"/>
      <c r="V173" s="383"/>
      <c r="W173" s="383"/>
      <c r="X173" s="383"/>
      <c r="Y173" s="383"/>
      <c r="Z173" s="383"/>
      <c r="AA173" s="383"/>
      <c r="AB173" s="383"/>
      <c r="AC173" s="383"/>
      <c r="AD173" s="383"/>
      <c r="AE173" s="383"/>
      <c r="AF173" s="383"/>
      <c r="AG173" s="383"/>
      <c r="AH173" s="383"/>
      <c r="AI173" s="385"/>
    </row>
    <row r="174" spans="1:35">
      <c r="B174" s="380" t="s">
        <v>1343</v>
      </c>
      <c r="C174" s="381" t="s">
        <v>1460</v>
      </c>
      <c r="D174" s="382" t="s">
        <v>886</v>
      </c>
      <c r="E174" s="382">
        <v>48.052055106935853</v>
      </c>
      <c r="F174" s="383" t="str">
        <f t="shared" si="18"/>
        <v>48ABC(4x95)</v>
      </c>
      <c r="G174" s="383" t="s">
        <v>273</v>
      </c>
      <c r="H174" s="383" t="s">
        <v>273</v>
      </c>
      <c r="I174" s="383" t="s">
        <v>264</v>
      </c>
      <c r="J174" s="383" t="s">
        <v>907</v>
      </c>
      <c r="K174" s="383"/>
      <c r="L174" s="383" t="s">
        <v>273</v>
      </c>
      <c r="M174" s="383"/>
      <c r="N174" s="383" t="s">
        <v>158</v>
      </c>
      <c r="O174" s="383"/>
      <c r="P174" s="383"/>
      <c r="Q174" s="383"/>
      <c r="R174" s="383"/>
      <c r="S174" s="383"/>
      <c r="T174" s="383"/>
      <c r="U174" s="383"/>
      <c r="V174" s="383"/>
      <c r="W174" s="383"/>
      <c r="X174" s="383"/>
      <c r="Y174" s="383"/>
      <c r="Z174" s="383"/>
      <c r="AA174" s="383"/>
      <c r="AB174" s="383"/>
      <c r="AC174" s="383"/>
      <c r="AD174" s="383"/>
      <c r="AE174" s="383"/>
      <c r="AF174" s="383"/>
      <c r="AG174" s="383"/>
      <c r="AH174" s="383"/>
      <c r="AI174" s="385"/>
    </row>
    <row r="175" spans="1:35">
      <c r="B175" s="380" t="s">
        <v>1428</v>
      </c>
      <c r="C175" s="381" t="s">
        <v>1460</v>
      </c>
      <c r="D175" s="382" t="s">
        <v>886</v>
      </c>
      <c r="E175" s="382">
        <v>48.052055106935853</v>
      </c>
      <c r="F175" s="383" t="str">
        <f t="shared" si="18"/>
        <v>48ABC(4x95)</v>
      </c>
      <c r="G175" s="383" t="s">
        <v>273</v>
      </c>
      <c r="H175" s="383" t="s">
        <v>273</v>
      </c>
      <c r="I175" s="383" t="s">
        <v>264</v>
      </c>
      <c r="J175" s="383" t="s">
        <v>907</v>
      </c>
      <c r="K175" s="383"/>
      <c r="L175" s="383" t="s">
        <v>273</v>
      </c>
      <c r="M175" s="383"/>
      <c r="N175" s="383" t="s">
        <v>158</v>
      </c>
      <c r="O175" s="383"/>
      <c r="P175" s="383"/>
      <c r="Q175" s="383"/>
      <c r="R175" s="383"/>
      <c r="S175" s="383"/>
      <c r="T175" s="383"/>
      <c r="U175" s="383"/>
      <c r="V175" s="383"/>
      <c r="W175" s="383"/>
      <c r="X175" s="383"/>
      <c r="Y175" s="383"/>
      <c r="Z175" s="383"/>
      <c r="AA175" s="383"/>
      <c r="AB175" s="383"/>
      <c r="AC175" s="383"/>
      <c r="AD175" s="383"/>
      <c r="AE175" s="383"/>
      <c r="AF175" s="383"/>
      <c r="AG175" s="383"/>
      <c r="AH175" s="383"/>
      <c r="AI175" s="385"/>
    </row>
    <row r="176" spans="1:35">
      <c r="B176" s="380" t="s">
        <v>1344</v>
      </c>
      <c r="C176" s="381" t="s">
        <v>1460</v>
      </c>
      <c r="D176" s="382" t="s">
        <v>886</v>
      </c>
      <c r="E176" s="382">
        <v>47.853944456021594</v>
      </c>
      <c r="F176" s="383" t="str">
        <f t="shared" si="18"/>
        <v>48ABC(4x95)</v>
      </c>
      <c r="G176" s="383" t="s">
        <v>273</v>
      </c>
      <c r="H176" s="383" t="s">
        <v>273</v>
      </c>
      <c r="I176" s="383" t="s">
        <v>264</v>
      </c>
      <c r="J176" s="383" t="s">
        <v>907</v>
      </c>
      <c r="K176" s="383"/>
      <c r="L176" s="383" t="s">
        <v>273</v>
      </c>
      <c r="M176" s="383"/>
      <c r="N176" s="383" t="s">
        <v>158</v>
      </c>
      <c r="O176" s="383"/>
      <c r="P176" s="383"/>
      <c r="Q176" s="383"/>
      <c r="R176" s="383"/>
      <c r="S176" s="383"/>
      <c r="T176" s="383"/>
      <c r="U176" s="383"/>
      <c r="V176" s="383"/>
      <c r="W176" s="383"/>
      <c r="X176" s="383"/>
      <c r="Y176" s="383"/>
      <c r="Z176" s="383"/>
      <c r="AA176" s="383"/>
      <c r="AB176" s="383"/>
      <c r="AC176" s="383"/>
      <c r="AD176" s="383"/>
      <c r="AE176" s="383"/>
      <c r="AF176" s="383"/>
      <c r="AG176" s="383"/>
      <c r="AH176" s="383"/>
      <c r="AI176" s="385"/>
    </row>
    <row r="177" spans="1:35">
      <c r="B177" s="380" t="s">
        <v>1345</v>
      </c>
      <c r="C177" s="381" t="s">
        <v>1460</v>
      </c>
      <c r="D177" s="382" t="s">
        <v>886</v>
      </c>
      <c r="E177" s="382">
        <v>48.052055106935853</v>
      </c>
      <c r="F177" s="383" t="str">
        <f t="shared" si="18"/>
        <v>48ABC(4x95)</v>
      </c>
      <c r="G177" s="383" t="s">
        <v>273</v>
      </c>
      <c r="H177" s="383" t="s">
        <v>273</v>
      </c>
      <c r="I177" s="383" t="s">
        <v>264</v>
      </c>
      <c r="J177" s="383" t="s">
        <v>907</v>
      </c>
      <c r="K177" s="383"/>
      <c r="L177" s="383" t="s">
        <v>273</v>
      </c>
      <c r="M177" s="383"/>
      <c r="N177" s="383" t="s">
        <v>158</v>
      </c>
      <c r="O177" s="383"/>
      <c r="P177" s="383"/>
      <c r="Q177" s="383"/>
      <c r="R177" s="383"/>
      <c r="S177" s="383"/>
      <c r="T177" s="383"/>
      <c r="U177" s="383"/>
      <c r="V177" s="383"/>
      <c r="W177" s="383"/>
      <c r="X177" s="383"/>
      <c r="Y177" s="383"/>
      <c r="Z177" s="383"/>
      <c r="AA177" s="383"/>
      <c r="AB177" s="383"/>
      <c r="AC177" s="383"/>
      <c r="AD177" s="383"/>
      <c r="AE177" s="383"/>
      <c r="AF177" s="383"/>
      <c r="AG177" s="383"/>
      <c r="AH177" s="383"/>
      <c r="AI177" s="385"/>
    </row>
    <row r="178" spans="1:35">
      <c r="B178" s="380" t="s">
        <v>1346</v>
      </c>
      <c r="C178" s="381" t="s">
        <v>1460</v>
      </c>
      <c r="D178" s="382" t="s">
        <v>886</v>
      </c>
      <c r="E178" s="382">
        <v>48.052055106935853</v>
      </c>
      <c r="F178" s="383" t="str">
        <f t="shared" si="18"/>
        <v>48ABC(4x95)</v>
      </c>
      <c r="G178" s="383" t="s">
        <v>273</v>
      </c>
      <c r="H178" s="383" t="s">
        <v>273</v>
      </c>
      <c r="I178" s="383" t="s">
        <v>264</v>
      </c>
      <c r="J178" s="383" t="s">
        <v>907</v>
      </c>
      <c r="K178" s="383"/>
      <c r="L178" s="383" t="s">
        <v>273</v>
      </c>
      <c r="M178" s="383"/>
      <c r="N178" s="383" t="s">
        <v>158</v>
      </c>
      <c r="O178" s="383"/>
      <c r="P178" s="383"/>
      <c r="Q178" s="383"/>
      <c r="R178" s="383"/>
      <c r="S178" s="383"/>
      <c r="T178" s="383"/>
      <c r="U178" s="383"/>
      <c r="V178" s="383"/>
      <c r="W178" s="383"/>
      <c r="X178" s="383"/>
      <c r="Y178" s="383"/>
      <c r="Z178" s="383"/>
      <c r="AA178" s="383"/>
      <c r="AB178" s="383"/>
      <c r="AC178" s="383"/>
      <c r="AD178" s="383"/>
      <c r="AE178" s="383"/>
      <c r="AF178" s="383"/>
      <c r="AG178" s="383"/>
      <c r="AH178" s="383"/>
      <c r="AI178" s="385"/>
    </row>
    <row r="179" spans="1:35">
      <c r="B179" s="380" t="s">
        <v>1463</v>
      </c>
      <c r="C179" s="381" t="s">
        <v>1460</v>
      </c>
      <c r="D179" s="382" t="s">
        <v>886</v>
      </c>
      <c r="E179" s="382">
        <v>47.853944456021594</v>
      </c>
      <c r="F179" s="383" t="str">
        <f t="shared" si="18"/>
        <v>48ABC(4x95)</v>
      </c>
      <c r="G179" s="383" t="s">
        <v>273</v>
      </c>
      <c r="H179" s="383" t="s">
        <v>273</v>
      </c>
      <c r="I179" s="383" t="s">
        <v>264</v>
      </c>
      <c r="J179" s="383" t="s">
        <v>907</v>
      </c>
      <c r="K179" s="383"/>
      <c r="L179" s="383" t="s">
        <v>273</v>
      </c>
      <c r="M179" s="383"/>
      <c r="N179" s="383" t="s">
        <v>158</v>
      </c>
      <c r="O179" s="383"/>
      <c r="P179" s="383"/>
      <c r="Q179" s="383"/>
      <c r="R179" s="383"/>
      <c r="S179" s="383"/>
      <c r="T179" s="383"/>
      <c r="U179" s="383"/>
      <c r="V179" s="383"/>
      <c r="W179" s="383"/>
      <c r="X179" s="383"/>
      <c r="Y179" s="383"/>
      <c r="Z179" s="383"/>
      <c r="AA179" s="383"/>
      <c r="AB179" s="383"/>
      <c r="AC179" s="383"/>
      <c r="AD179" s="383"/>
      <c r="AE179" s="383"/>
      <c r="AF179" s="383"/>
      <c r="AG179" s="383"/>
      <c r="AH179" s="383"/>
      <c r="AI179" s="385"/>
    </row>
    <row r="180" spans="1:35">
      <c r="B180" s="380" t="s">
        <v>1464</v>
      </c>
      <c r="C180" s="381" t="s">
        <v>1460</v>
      </c>
      <c r="D180" s="382" t="s">
        <v>886</v>
      </c>
      <c r="E180" s="382">
        <v>48.052055106935853</v>
      </c>
      <c r="F180" s="383" t="str">
        <f t="shared" si="18"/>
        <v>48ABC(4x95)</v>
      </c>
      <c r="G180" s="383" t="s">
        <v>273</v>
      </c>
      <c r="H180" s="383" t="s">
        <v>273</v>
      </c>
      <c r="I180" s="383" t="s">
        <v>264</v>
      </c>
      <c r="J180" s="383" t="s">
        <v>907</v>
      </c>
      <c r="K180" s="383"/>
      <c r="L180" s="383" t="s">
        <v>273</v>
      </c>
      <c r="M180" s="383"/>
      <c r="N180" s="383" t="s">
        <v>158</v>
      </c>
      <c r="O180" s="383"/>
      <c r="P180" s="383"/>
      <c r="Q180" s="383"/>
      <c r="R180" s="383"/>
      <c r="S180" s="383"/>
      <c r="T180" s="383"/>
      <c r="U180" s="383"/>
      <c r="V180" s="383"/>
      <c r="W180" s="383"/>
      <c r="X180" s="383"/>
      <c r="Y180" s="383"/>
      <c r="Z180" s="383"/>
      <c r="AA180" s="383"/>
      <c r="AB180" s="383"/>
      <c r="AC180" s="383"/>
      <c r="AD180" s="383"/>
      <c r="AE180" s="383"/>
      <c r="AF180" s="383"/>
      <c r="AG180" s="383"/>
      <c r="AH180" s="383"/>
      <c r="AI180" s="385"/>
    </row>
    <row r="181" spans="1:35">
      <c r="B181" s="380" t="s">
        <v>1465</v>
      </c>
      <c r="C181" s="381" t="s">
        <v>1460</v>
      </c>
      <c r="D181" s="382" t="s">
        <v>886</v>
      </c>
      <c r="E181" s="382">
        <v>48.052055106935853</v>
      </c>
      <c r="F181" s="383" t="str">
        <f t="shared" si="18"/>
        <v>48ABC(4x95)</v>
      </c>
      <c r="G181" s="383" t="s">
        <v>273</v>
      </c>
      <c r="H181" s="383" t="s">
        <v>273</v>
      </c>
      <c r="I181" s="383" t="s">
        <v>264</v>
      </c>
      <c r="J181" s="383" t="s">
        <v>907</v>
      </c>
      <c r="K181" s="383"/>
      <c r="L181" s="383" t="s">
        <v>273</v>
      </c>
      <c r="M181" s="383"/>
      <c r="N181" s="383" t="s">
        <v>158</v>
      </c>
      <c r="O181" s="383"/>
      <c r="P181" s="383"/>
      <c r="Q181" s="383"/>
      <c r="R181" s="383"/>
      <c r="S181" s="383"/>
      <c r="T181" s="383"/>
      <c r="U181" s="383"/>
      <c r="V181" s="383"/>
      <c r="W181" s="383"/>
      <c r="X181" s="383"/>
      <c r="Y181" s="383"/>
      <c r="Z181" s="383"/>
      <c r="AA181" s="383"/>
      <c r="AB181" s="383"/>
      <c r="AC181" s="383"/>
      <c r="AD181" s="383"/>
      <c r="AE181" s="383"/>
      <c r="AF181" s="383"/>
      <c r="AG181" s="383"/>
      <c r="AH181" s="383"/>
      <c r="AI181" s="385"/>
    </row>
    <row r="182" spans="1:35">
      <c r="B182" s="380" t="s">
        <v>1466</v>
      </c>
      <c r="C182" s="381" t="s">
        <v>1460</v>
      </c>
      <c r="D182" s="382" t="s">
        <v>886</v>
      </c>
      <c r="E182" s="382">
        <v>48.052055106935853</v>
      </c>
      <c r="F182" s="383" t="str">
        <f t="shared" si="18"/>
        <v>48ABC(4x95)</v>
      </c>
      <c r="G182" s="383" t="s">
        <v>273</v>
      </c>
      <c r="H182" s="383" t="s">
        <v>273</v>
      </c>
      <c r="I182" s="383" t="s">
        <v>264</v>
      </c>
      <c r="J182" s="383" t="s">
        <v>907</v>
      </c>
      <c r="K182" s="383"/>
      <c r="L182" s="383" t="s">
        <v>273</v>
      </c>
      <c r="M182" s="383"/>
      <c r="N182" s="383" t="s">
        <v>158</v>
      </c>
      <c r="O182" s="383"/>
      <c r="P182" s="383"/>
      <c r="Q182" s="383"/>
      <c r="R182" s="383"/>
      <c r="S182" s="383"/>
      <c r="T182" s="383"/>
      <c r="U182" s="383"/>
      <c r="V182" s="383"/>
      <c r="W182" s="383"/>
      <c r="X182" s="383"/>
      <c r="Y182" s="383"/>
      <c r="Z182" s="383"/>
      <c r="AA182" s="383"/>
      <c r="AB182" s="383"/>
      <c r="AC182" s="383"/>
      <c r="AD182" s="383"/>
      <c r="AE182" s="383"/>
      <c r="AF182" s="383"/>
      <c r="AG182" s="383"/>
      <c r="AH182" s="383"/>
      <c r="AI182" s="385"/>
    </row>
    <row r="183" spans="1:35">
      <c r="B183" s="380" t="s">
        <v>1497</v>
      </c>
      <c r="C183" s="381" t="s">
        <v>1460</v>
      </c>
      <c r="D183" s="382" t="s">
        <v>886</v>
      </c>
      <c r="E183" s="382">
        <v>46.872166581031863</v>
      </c>
      <c r="F183" s="383" t="str">
        <f t="shared" si="18"/>
        <v>47ABC(4x95)</v>
      </c>
      <c r="G183" s="383" t="s">
        <v>273</v>
      </c>
      <c r="H183" s="383" t="s">
        <v>273</v>
      </c>
      <c r="I183" s="383" t="s">
        <v>264</v>
      </c>
      <c r="J183" s="383" t="s">
        <v>907</v>
      </c>
      <c r="K183" s="383"/>
      <c r="L183" s="383" t="s">
        <v>273</v>
      </c>
      <c r="M183" s="383"/>
      <c r="N183" s="383" t="s">
        <v>158</v>
      </c>
      <c r="O183" s="383"/>
      <c r="P183" s="383"/>
      <c r="Q183" s="383"/>
      <c r="R183" s="383"/>
      <c r="S183" s="383"/>
      <c r="T183" s="383"/>
      <c r="U183" s="383"/>
      <c r="V183" s="383"/>
      <c r="W183" s="383"/>
      <c r="X183" s="383"/>
      <c r="Y183" s="383"/>
      <c r="Z183" s="383"/>
      <c r="AA183" s="383"/>
      <c r="AB183" s="383"/>
      <c r="AC183" s="383"/>
      <c r="AD183" s="383"/>
      <c r="AE183" s="383"/>
      <c r="AF183" s="383"/>
      <c r="AG183" s="383"/>
      <c r="AH183" s="383"/>
      <c r="AI183" s="385"/>
    </row>
    <row r="184" spans="1:35">
      <c r="B184" s="380" t="s">
        <v>1498</v>
      </c>
      <c r="C184" s="381" t="s">
        <v>1460</v>
      </c>
      <c r="D184" s="382" t="s">
        <v>886</v>
      </c>
      <c r="E184" s="382">
        <v>53.450912059571067</v>
      </c>
      <c r="F184" s="383" t="str">
        <f t="shared" si="18"/>
        <v>53ABC(4x95)</v>
      </c>
      <c r="G184" s="383" t="s">
        <v>273</v>
      </c>
      <c r="H184" s="383" t="s">
        <v>273</v>
      </c>
      <c r="I184" s="383" t="s">
        <v>264</v>
      </c>
      <c r="J184" s="383" t="s">
        <v>907</v>
      </c>
      <c r="K184" s="383"/>
      <c r="L184" s="383" t="s">
        <v>273</v>
      </c>
      <c r="M184" s="383"/>
      <c r="N184" s="383" t="s">
        <v>158</v>
      </c>
      <c r="O184" s="383"/>
      <c r="P184" s="383"/>
      <c r="Q184" s="383"/>
      <c r="R184" s="383"/>
      <c r="S184" s="383"/>
      <c r="T184" s="383"/>
      <c r="U184" s="383"/>
      <c r="V184" s="383"/>
      <c r="W184" s="383"/>
      <c r="X184" s="383"/>
      <c r="Y184" s="383"/>
      <c r="Z184" s="383"/>
      <c r="AA184" s="383"/>
      <c r="AB184" s="383"/>
      <c r="AC184" s="383"/>
      <c r="AD184" s="383"/>
      <c r="AE184" s="383"/>
      <c r="AF184" s="383"/>
      <c r="AG184" s="383"/>
      <c r="AH184" s="383"/>
      <c r="AI184" s="385"/>
    </row>
    <row r="185" spans="1:35">
      <c r="B185" s="380" t="s">
        <v>1422</v>
      </c>
      <c r="C185" s="381" t="s">
        <v>1461</v>
      </c>
      <c r="D185" s="382" t="s">
        <v>886</v>
      </c>
      <c r="E185" s="382">
        <v>59.774576535513823</v>
      </c>
      <c r="F185" s="383" t="str">
        <f t="shared" si="18"/>
        <v>60ABC(4x95)</v>
      </c>
      <c r="G185" s="383" t="s">
        <v>273</v>
      </c>
      <c r="H185" s="383" t="s">
        <v>273</v>
      </c>
      <c r="I185" s="383" t="s">
        <v>2196</v>
      </c>
      <c r="J185" s="383" t="s">
        <v>891</v>
      </c>
      <c r="K185" s="383" t="s">
        <v>892</v>
      </c>
      <c r="L185" s="383" t="s">
        <v>273</v>
      </c>
      <c r="M185" s="383"/>
      <c r="N185" s="383" t="s">
        <v>158</v>
      </c>
      <c r="O185" s="383"/>
      <c r="P185" s="383"/>
      <c r="Q185" s="383"/>
      <c r="R185" s="383"/>
      <c r="S185" s="383"/>
      <c r="T185" s="383"/>
      <c r="U185" s="383"/>
      <c r="V185" s="383"/>
      <c r="W185" s="383"/>
      <c r="X185" s="383"/>
      <c r="Y185" s="383"/>
      <c r="Z185" s="383"/>
      <c r="AA185" s="383"/>
      <c r="AB185" s="383"/>
      <c r="AC185" s="383"/>
      <c r="AD185" s="383"/>
      <c r="AE185" s="383"/>
      <c r="AF185" s="383"/>
      <c r="AG185" s="383"/>
      <c r="AH185" s="383"/>
      <c r="AI185" s="385"/>
    </row>
    <row r="186" spans="1:35">
      <c r="B186" s="380" t="s">
        <v>1499</v>
      </c>
      <c r="C186" s="381" t="s">
        <v>1460</v>
      </c>
      <c r="D186" s="382" t="s">
        <v>886</v>
      </c>
      <c r="E186" s="382">
        <v>48.010415536631214</v>
      </c>
      <c r="F186" s="383" t="str">
        <f t="shared" si="18"/>
        <v>48ABC(4x95)</v>
      </c>
      <c r="G186" s="383" t="s">
        <v>273</v>
      </c>
      <c r="H186" s="383" t="s">
        <v>273</v>
      </c>
      <c r="I186" s="383" t="s">
        <v>264</v>
      </c>
      <c r="J186" s="383" t="s">
        <v>907</v>
      </c>
      <c r="K186" s="383"/>
      <c r="L186" s="383" t="s">
        <v>273</v>
      </c>
      <c r="M186" s="383"/>
      <c r="N186" s="383" t="s">
        <v>158</v>
      </c>
      <c r="O186" s="383"/>
      <c r="P186" s="383"/>
      <c r="Q186" s="383"/>
      <c r="R186" s="383"/>
      <c r="S186" s="383"/>
      <c r="T186" s="383"/>
      <c r="U186" s="383"/>
      <c r="V186" s="383"/>
      <c r="W186" s="383"/>
      <c r="X186" s="383"/>
      <c r="Y186" s="383"/>
      <c r="Z186" s="383"/>
      <c r="AA186" s="383"/>
      <c r="AB186" s="383"/>
      <c r="AC186" s="383"/>
      <c r="AD186" s="383"/>
      <c r="AE186" s="383"/>
      <c r="AF186" s="383"/>
      <c r="AG186" s="383"/>
      <c r="AH186" s="383"/>
      <c r="AI186" s="385"/>
    </row>
    <row r="187" spans="1:35">
      <c r="B187" s="380" t="s">
        <v>1500</v>
      </c>
      <c r="C187" s="381" t="s">
        <v>1460</v>
      </c>
      <c r="D187" s="382" t="s">
        <v>886</v>
      </c>
      <c r="E187" s="382">
        <v>47.010637094172637</v>
      </c>
      <c r="F187" s="383" t="str">
        <f t="shared" si="18"/>
        <v>47ABC(4x95)</v>
      </c>
      <c r="G187" s="383" t="s">
        <v>273</v>
      </c>
      <c r="H187" s="383" t="s">
        <v>273</v>
      </c>
      <c r="I187" s="383" t="s">
        <v>264</v>
      </c>
      <c r="J187" s="383" t="s">
        <v>907</v>
      </c>
      <c r="K187" s="383"/>
      <c r="L187" s="383" t="s">
        <v>273</v>
      </c>
      <c r="M187" s="383"/>
      <c r="N187" s="383" t="s">
        <v>158</v>
      </c>
      <c r="O187" s="383"/>
      <c r="P187" s="383"/>
      <c r="Q187" s="383"/>
      <c r="R187" s="383"/>
      <c r="S187" s="383"/>
      <c r="T187" s="383"/>
      <c r="U187" s="383"/>
      <c r="V187" s="383"/>
      <c r="W187" s="383"/>
      <c r="X187" s="383"/>
      <c r="Y187" s="383"/>
      <c r="Z187" s="383"/>
      <c r="AA187" s="383"/>
      <c r="AB187" s="383"/>
      <c r="AC187" s="383"/>
      <c r="AD187" s="383"/>
      <c r="AE187" s="383"/>
      <c r="AF187" s="383"/>
      <c r="AG187" s="383"/>
      <c r="AH187" s="383"/>
      <c r="AI187" s="385"/>
    </row>
    <row r="188" spans="1:35">
      <c r="B188" s="380" t="s">
        <v>1394</v>
      </c>
      <c r="C188" s="381" t="s">
        <v>1501</v>
      </c>
      <c r="D188" s="382" t="s">
        <v>886</v>
      </c>
      <c r="E188" s="382">
        <v>50.009999000199947</v>
      </c>
      <c r="F188" s="383" t="str">
        <f t="shared" si="18"/>
        <v>50ABC(4x95)</v>
      </c>
      <c r="G188" s="383" t="s">
        <v>273</v>
      </c>
      <c r="H188" s="383" t="s">
        <v>273</v>
      </c>
      <c r="I188" s="383" t="s">
        <v>2196</v>
      </c>
      <c r="J188" s="383" t="s">
        <v>889</v>
      </c>
      <c r="K188" s="383" t="s">
        <v>890</v>
      </c>
      <c r="L188" s="383" t="s">
        <v>273</v>
      </c>
      <c r="M188" s="383"/>
      <c r="N188" s="383" t="s">
        <v>158</v>
      </c>
      <c r="O188" s="383" t="s">
        <v>2185</v>
      </c>
      <c r="P188" s="383"/>
      <c r="Q188" s="383"/>
      <c r="R188" s="383"/>
      <c r="S188" s="383"/>
      <c r="T188" s="383"/>
      <c r="U188" s="383"/>
      <c r="V188" s="383"/>
      <c r="W188" s="383"/>
      <c r="X188" s="383"/>
      <c r="Y188" s="383"/>
      <c r="Z188" s="383"/>
      <c r="AA188" s="383"/>
      <c r="AB188" s="383"/>
      <c r="AC188" s="383"/>
      <c r="AD188" s="383"/>
      <c r="AE188" s="383"/>
      <c r="AF188" s="383"/>
      <c r="AG188" s="383"/>
      <c r="AH188" s="383"/>
      <c r="AI188" s="385"/>
    </row>
    <row r="189" spans="1:35" ht="55.2">
      <c r="A189" s="366" t="s">
        <v>22</v>
      </c>
      <c r="B189" s="374" t="s">
        <v>905</v>
      </c>
      <c r="C189" s="375" t="s">
        <v>1257</v>
      </c>
      <c r="D189" s="382"/>
      <c r="E189" s="377">
        <f>E190+E194</f>
        <v>476</v>
      </c>
      <c r="F189" s="383"/>
      <c r="G189" s="383"/>
      <c r="H189" s="383"/>
      <c r="I189" s="383"/>
      <c r="J189" s="383"/>
      <c r="K189" s="383"/>
      <c r="L189" s="383"/>
      <c r="M189" s="383"/>
      <c r="N189" s="383"/>
      <c r="O189" s="383"/>
      <c r="P189" s="383"/>
      <c r="Q189" s="383"/>
      <c r="R189" s="383"/>
      <c r="S189" s="383"/>
      <c r="T189" s="383"/>
      <c r="U189" s="383"/>
      <c r="V189" s="383"/>
      <c r="W189" s="383"/>
      <c r="X189" s="383"/>
      <c r="Y189" s="383"/>
      <c r="Z189" s="383"/>
      <c r="AA189" s="383"/>
      <c r="AB189" s="383"/>
      <c r="AC189" s="383"/>
      <c r="AD189" s="383"/>
      <c r="AE189" s="383"/>
      <c r="AF189" s="383"/>
      <c r="AG189" s="383"/>
      <c r="AH189" s="383"/>
      <c r="AI189" s="385"/>
    </row>
    <row r="190" spans="1:35" ht="27.6">
      <c r="B190" s="374" t="s">
        <v>885</v>
      </c>
      <c r="C190" s="375" t="s">
        <v>1503</v>
      </c>
      <c r="D190" s="382"/>
      <c r="E190" s="389">
        <f>+SUM(E191:E193)</f>
        <v>57</v>
      </c>
      <c r="F190" s="383"/>
      <c r="G190" s="383"/>
      <c r="H190" s="383"/>
      <c r="I190" s="383"/>
      <c r="J190" s="383"/>
      <c r="K190" s="383"/>
      <c r="L190" s="383"/>
      <c r="M190" s="383"/>
      <c r="N190" s="383"/>
      <c r="O190" s="383"/>
      <c r="P190" s="383"/>
      <c r="Q190" s="383"/>
      <c r="R190" s="383"/>
      <c r="S190" s="383"/>
      <c r="T190" s="383"/>
      <c r="U190" s="383"/>
      <c r="V190" s="383"/>
      <c r="W190" s="383"/>
      <c r="X190" s="383"/>
      <c r="Y190" s="383"/>
      <c r="Z190" s="383"/>
      <c r="AA190" s="383"/>
      <c r="AB190" s="383"/>
      <c r="AC190" s="383"/>
      <c r="AD190" s="383"/>
      <c r="AE190" s="383"/>
      <c r="AF190" s="383"/>
      <c r="AG190" s="383"/>
      <c r="AH190" s="383"/>
      <c r="AI190" s="385"/>
    </row>
    <row r="191" spans="1:35">
      <c r="B191" s="380" t="s">
        <v>1504</v>
      </c>
      <c r="C191" s="386" t="s">
        <v>1505</v>
      </c>
      <c r="D191" s="382"/>
      <c r="E191" s="382"/>
      <c r="F191" s="382" t="s">
        <v>1411</v>
      </c>
      <c r="G191" s="383" t="s">
        <v>888</v>
      </c>
      <c r="H191" s="383" t="s">
        <v>888</v>
      </c>
      <c r="I191" s="383" t="s">
        <v>2197</v>
      </c>
      <c r="J191" s="383" t="s">
        <v>914</v>
      </c>
      <c r="K191" s="383" t="s">
        <v>890</v>
      </c>
      <c r="L191" s="383" t="s">
        <v>888</v>
      </c>
      <c r="M191" s="383"/>
      <c r="N191" s="383" t="s">
        <v>158</v>
      </c>
      <c r="O191" s="383" t="s">
        <v>1412</v>
      </c>
      <c r="P191" s="383"/>
      <c r="Q191" s="383"/>
      <c r="R191" s="383"/>
      <c r="S191" s="383"/>
      <c r="T191" s="383"/>
      <c r="U191" s="383"/>
      <c r="V191" s="383"/>
      <c r="W191" s="383"/>
      <c r="X191" s="383"/>
      <c r="Y191" s="383"/>
      <c r="Z191" s="383"/>
      <c r="AA191" s="383"/>
      <c r="AB191" s="383"/>
      <c r="AC191" s="383"/>
      <c r="AD191" s="383"/>
      <c r="AE191" s="383"/>
      <c r="AF191" s="383"/>
      <c r="AG191" s="383"/>
      <c r="AH191" s="383"/>
      <c r="AI191" s="385"/>
    </row>
    <row r="192" spans="1:35">
      <c r="B192" s="380" t="s">
        <v>1346</v>
      </c>
      <c r="C192" s="381" t="s">
        <v>1460</v>
      </c>
      <c r="D192" s="382" t="s">
        <v>915</v>
      </c>
      <c r="E192" s="382">
        <v>57</v>
      </c>
      <c r="F192" s="383" t="str">
        <f t="shared" ref="F192" si="19">ROUND(E192,0)&amp;D192</f>
        <v>57ABC(4x120)</v>
      </c>
      <c r="G192" s="383" t="s">
        <v>273</v>
      </c>
      <c r="H192" s="383" t="s">
        <v>273</v>
      </c>
      <c r="I192" s="383" t="s">
        <v>2196</v>
      </c>
      <c r="J192" s="383" t="s">
        <v>914</v>
      </c>
      <c r="K192" s="383" t="s">
        <v>890</v>
      </c>
      <c r="L192" s="383"/>
      <c r="M192" s="383"/>
      <c r="N192" s="383"/>
      <c r="O192" s="383" t="s">
        <v>2204</v>
      </c>
      <c r="P192" s="383"/>
      <c r="Q192" s="383"/>
      <c r="R192" s="383"/>
      <c r="S192" s="383"/>
      <c r="T192" s="383"/>
      <c r="U192" s="383"/>
      <c r="V192" s="383"/>
      <c r="W192" s="383"/>
      <c r="X192" s="383"/>
      <c r="Y192" s="383"/>
      <c r="Z192" s="383"/>
      <c r="AA192" s="383"/>
      <c r="AB192" s="383"/>
      <c r="AC192" s="383"/>
      <c r="AD192" s="383"/>
      <c r="AE192" s="383"/>
      <c r="AF192" s="383"/>
      <c r="AG192" s="383"/>
      <c r="AH192" s="383"/>
      <c r="AI192" s="385"/>
    </row>
    <row r="193" spans="1:35">
      <c r="B193" s="380"/>
      <c r="C193" s="381"/>
      <c r="D193" s="382"/>
      <c r="E193" s="382"/>
      <c r="F193" s="382" t="s">
        <v>913</v>
      </c>
      <c r="G193" s="383"/>
      <c r="H193" s="383"/>
      <c r="I193" s="383"/>
      <c r="J193" s="383"/>
      <c r="K193" s="383"/>
      <c r="L193" s="383"/>
      <c r="M193" s="383"/>
      <c r="N193" s="383"/>
      <c r="O193" s="383" t="s">
        <v>2224</v>
      </c>
      <c r="P193" s="383"/>
      <c r="Q193" s="383"/>
      <c r="R193" s="383"/>
      <c r="S193" s="383"/>
      <c r="T193" s="383"/>
      <c r="U193" s="383"/>
      <c r="V193" s="383"/>
      <c r="W193" s="383"/>
      <c r="X193" s="383"/>
      <c r="Y193" s="383"/>
      <c r="Z193" s="383"/>
      <c r="AA193" s="383"/>
      <c r="AB193" s="383"/>
      <c r="AC193" s="383"/>
      <c r="AD193" s="383"/>
      <c r="AE193" s="383"/>
      <c r="AF193" s="383"/>
      <c r="AG193" s="383"/>
      <c r="AH193" s="383"/>
      <c r="AI193" s="385"/>
    </row>
    <row r="194" spans="1:35" ht="27.6">
      <c r="B194" s="374" t="s">
        <v>893</v>
      </c>
      <c r="C194" s="375" t="s">
        <v>1506</v>
      </c>
      <c r="D194" s="382"/>
      <c r="E194" s="389">
        <f>+SUM(E195:E205)</f>
        <v>419</v>
      </c>
      <c r="F194" s="383"/>
      <c r="G194" s="383"/>
      <c r="H194" s="383"/>
      <c r="I194" s="383"/>
      <c r="J194" s="383"/>
      <c r="K194" s="383"/>
      <c r="L194" s="383"/>
      <c r="M194" s="383"/>
      <c r="N194" s="383"/>
      <c r="O194" s="383"/>
      <c r="P194" s="383"/>
      <c r="Q194" s="383"/>
      <c r="R194" s="383"/>
      <c r="S194" s="383"/>
      <c r="T194" s="383"/>
      <c r="U194" s="383"/>
      <c r="V194" s="383"/>
      <c r="W194" s="383"/>
      <c r="X194" s="383"/>
      <c r="Y194" s="383"/>
      <c r="Z194" s="383"/>
      <c r="AA194" s="383"/>
      <c r="AB194" s="383"/>
      <c r="AC194" s="383"/>
      <c r="AD194" s="383"/>
      <c r="AE194" s="383"/>
      <c r="AF194" s="383"/>
      <c r="AG194" s="383"/>
      <c r="AH194" s="383"/>
      <c r="AI194" s="385"/>
    </row>
    <row r="195" spans="1:35">
      <c r="B195" s="380" t="s">
        <v>1465</v>
      </c>
      <c r="C195" s="381" t="s">
        <v>1508</v>
      </c>
      <c r="D195" s="382"/>
      <c r="E195" s="382"/>
      <c r="F195" s="382" t="s">
        <v>918</v>
      </c>
      <c r="G195" s="383" t="s">
        <v>273</v>
      </c>
      <c r="H195" s="383" t="s">
        <v>273</v>
      </c>
      <c r="I195" s="383" t="s">
        <v>2196</v>
      </c>
      <c r="J195" s="383" t="s">
        <v>889</v>
      </c>
      <c r="K195" s="383" t="s">
        <v>890</v>
      </c>
      <c r="L195" s="383"/>
      <c r="M195" s="383"/>
      <c r="N195" s="383"/>
      <c r="O195" s="383" t="s">
        <v>2204</v>
      </c>
      <c r="P195" s="383"/>
      <c r="Q195" s="383"/>
      <c r="R195" s="383"/>
      <c r="S195" s="383"/>
      <c r="T195" s="383"/>
      <c r="U195" s="383"/>
      <c r="V195" s="383"/>
      <c r="W195" s="383"/>
      <c r="X195" s="383"/>
      <c r="Y195" s="383"/>
      <c r="Z195" s="383"/>
      <c r="AA195" s="383"/>
      <c r="AB195" s="383"/>
      <c r="AC195" s="383"/>
      <c r="AD195" s="383"/>
      <c r="AE195" s="383"/>
      <c r="AF195" s="383"/>
      <c r="AG195" s="383"/>
      <c r="AH195" s="383"/>
      <c r="AI195" s="385"/>
    </row>
    <row r="196" spans="1:35">
      <c r="B196" s="380" t="s">
        <v>1509</v>
      </c>
      <c r="C196" s="381" t="s">
        <v>1434</v>
      </c>
      <c r="D196" s="382" t="s">
        <v>886</v>
      </c>
      <c r="E196" s="382">
        <v>42</v>
      </c>
      <c r="F196" s="383" t="str">
        <f t="shared" ref="F196:F205" si="20">ROUND(E196,0)&amp;D196</f>
        <v>42ABC(4x95)</v>
      </c>
      <c r="G196" s="383" t="s">
        <v>2228</v>
      </c>
      <c r="H196" s="383" t="s">
        <v>109</v>
      </c>
      <c r="I196" s="383" t="s">
        <v>2197</v>
      </c>
      <c r="J196" s="383" t="s">
        <v>891</v>
      </c>
      <c r="K196" s="383" t="s">
        <v>892</v>
      </c>
      <c r="L196" s="383" t="s">
        <v>3</v>
      </c>
      <c r="M196" s="383"/>
      <c r="N196" s="383" t="s">
        <v>158</v>
      </c>
      <c r="O196" s="383"/>
      <c r="P196" s="383"/>
      <c r="Q196" s="383"/>
      <c r="R196" s="383"/>
      <c r="S196" s="383"/>
      <c r="T196" s="383"/>
      <c r="U196" s="383"/>
      <c r="V196" s="383"/>
      <c r="W196" s="383"/>
      <c r="X196" s="383"/>
      <c r="Y196" s="383"/>
      <c r="Z196" s="383"/>
      <c r="AA196" s="383"/>
      <c r="AB196" s="383"/>
      <c r="AC196" s="383"/>
      <c r="AD196" s="383"/>
      <c r="AE196" s="383"/>
      <c r="AF196" s="383"/>
      <c r="AG196" s="383"/>
      <c r="AH196" s="383"/>
      <c r="AI196" s="385"/>
    </row>
    <row r="197" spans="1:35">
      <c r="B197" s="380" t="s">
        <v>1497</v>
      </c>
      <c r="C197" s="381" t="s">
        <v>1433</v>
      </c>
      <c r="D197" s="382" t="s">
        <v>886</v>
      </c>
      <c r="E197" s="382">
        <v>40</v>
      </c>
      <c r="F197" s="383" t="str">
        <f t="shared" si="20"/>
        <v>40ABC(4x95)</v>
      </c>
      <c r="G197" s="383" t="s">
        <v>2468</v>
      </c>
      <c r="H197" s="383" t="s">
        <v>24</v>
      </c>
      <c r="I197" s="383" t="s">
        <v>264</v>
      </c>
      <c r="J197" s="383" t="s">
        <v>907</v>
      </c>
      <c r="K197" s="383"/>
      <c r="L197" s="383"/>
      <c r="M197" s="383"/>
      <c r="N197" s="383"/>
      <c r="O197" s="383"/>
      <c r="P197" s="383"/>
      <c r="Q197" s="383"/>
      <c r="R197" s="383"/>
      <c r="S197" s="383"/>
      <c r="T197" s="383"/>
      <c r="U197" s="383"/>
      <c r="V197" s="383"/>
      <c r="W197" s="383"/>
      <c r="X197" s="383"/>
      <c r="Y197" s="383"/>
      <c r="Z197" s="383"/>
      <c r="AA197" s="383"/>
      <c r="AB197" s="383"/>
      <c r="AC197" s="383"/>
      <c r="AD197" s="383"/>
      <c r="AE197" s="383"/>
      <c r="AF197" s="383"/>
      <c r="AG197" s="383"/>
      <c r="AH197" s="383"/>
      <c r="AI197" s="385"/>
    </row>
    <row r="198" spans="1:35">
      <c r="B198" s="380" t="s">
        <v>1510</v>
      </c>
      <c r="C198" s="381" t="s">
        <v>1435</v>
      </c>
      <c r="D198" s="382" t="s">
        <v>886</v>
      </c>
      <c r="E198" s="382">
        <v>36</v>
      </c>
      <c r="F198" s="383" t="str">
        <f t="shared" si="20"/>
        <v>36ABC(4x95)</v>
      </c>
      <c r="G198" s="383" t="s">
        <v>2228</v>
      </c>
      <c r="H198" s="383" t="s">
        <v>109</v>
      </c>
      <c r="I198" s="383" t="s">
        <v>2197</v>
      </c>
      <c r="J198" s="383" t="s">
        <v>891</v>
      </c>
      <c r="K198" s="383" t="s">
        <v>892</v>
      </c>
      <c r="L198" s="383" t="s">
        <v>3</v>
      </c>
      <c r="M198" s="383"/>
      <c r="N198" s="383" t="s">
        <v>158</v>
      </c>
      <c r="O198" s="383"/>
      <c r="P198" s="383"/>
      <c r="Q198" s="383"/>
      <c r="R198" s="383"/>
      <c r="S198" s="383"/>
      <c r="T198" s="383"/>
      <c r="U198" s="383"/>
      <c r="V198" s="383"/>
      <c r="W198" s="383"/>
      <c r="X198" s="383"/>
      <c r="Y198" s="383"/>
      <c r="Z198" s="383"/>
      <c r="AA198" s="383"/>
      <c r="AB198" s="383"/>
      <c r="AC198" s="383"/>
      <c r="AD198" s="383"/>
      <c r="AE198" s="383"/>
      <c r="AF198" s="383"/>
      <c r="AG198" s="383"/>
      <c r="AH198" s="383"/>
      <c r="AI198" s="385"/>
    </row>
    <row r="199" spans="1:35">
      <c r="B199" s="380" t="s">
        <v>1422</v>
      </c>
      <c r="C199" s="381" t="s">
        <v>1433</v>
      </c>
      <c r="D199" s="382" t="s">
        <v>886</v>
      </c>
      <c r="E199" s="382">
        <v>41</v>
      </c>
      <c r="F199" s="383" t="str">
        <f t="shared" si="20"/>
        <v>41ABC(4x95)</v>
      </c>
      <c r="G199" s="383" t="s">
        <v>2468</v>
      </c>
      <c r="H199" s="383" t="s">
        <v>24</v>
      </c>
      <c r="I199" s="383" t="s">
        <v>264</v>
      </c>
      <c r="J199" s="383" t="s">
        <v>907</v>
      </c>
      <c r="K199" s="383"/>
      <c r="L199" s="383"/>
      <c r="M199" s="383"/>
      <c r="N199" s="383"/>
      <c r="O199" s="383"/>
      <c r="P199" s="383"/>
      <c r="Q199" s="383"/>
      <c r="R199" s="383"/>
      <c r="S199" s="383"/>
      <c r="T199" s="383"/>
      <c r="U199" s="383"/>
      <c r="V199" s="383"/>
      <c r="W199" s="383"/>
      <c r="X199" s="383"/>
      <c r="Y199" s="383"/>
      <c r="Z199" s="383"/>
      <c r="AA199" s="383"/>
      <c r="AB199" s="383"/>
      <c r="AC199" s="383"/>
      <c r="AD199" s="383"/>
      <c r="AE199" s="383"/>
      <c r="AF199" s="383"/>
      <c r="AG199" s="383"/>
      <c r="AH199" s="383"/>
      <c r="AI199" s="385"/>
    </row>
    <row r="200" spans="1:35">
      <c r="B200" s="380" t="s">
        <v>1499</v>
      </c>
      <c r="C200" s="381" t="s">
        <v>1433</v>
      </c>
      <c r="D200" s="382" t="s">
        <v>886</v>
      </c>
      <c r="E200" s="382">
        <v>41</v>
      </c>
      <c r="F200" s="383" t="str">
        <f t="shared" si="20"/>
        <v>41ABC(4x95)</v>
      </c>
      <c r="G200" s="383" t="s">
        <v>2468</v>
      </c>
      <c r="H200" s="383" t="s">
        <v>24</v>
      </c>
      <c r="I200" s="383" t="s">
        <v>264</v>
      </c>
      <c r="J200" s="383" t="s">
        <v>907</v>
      </c>
      <c r="K200" s="383"/>
      <c r="L200" s="383" t="s">
        <v>3</v>
      </c>
      <c r="M200" s="383"/>
      <c r="N200" s="383" t="s">
        <v>158</v>
      </c>
      <c r="O200" s="383"/>
      <c r="P200" s="383"/>
      <c r="Q200" s="383"/>
      <c r="R200" s="383"/>
      <c r="S200" s="383"/>
      <c r="T200" s="383"/>
      <c r="U200" s="383"/>
      <c r="V200" s="383"/>
      <c r="W200" s="383"/>
      <c r="X200" s="383"/>
      <c r="Y200" s="383"/>
      <c r="Z200" s="383"/>
      <c r="AA200" s="383"/>
      <c r="AB200" s="383"/>
      <c r="AC200" s="383"/>
      <c r="AD200" s="383"/>
      <c r="AE200" s="383"/>
      <c r="AF200" s="383"/>
      <c r="AG200" s="383"/>
      <c r="AH200" s="383"/>
      <c r="AI200" s="385"/>
    </row>
    <row r="201" spans="1:35">
      <c r="B201" s="380" t="s">
        <v>1500</v>
      </c>
      <c r="C201" s="381" t="s">
        <v>1433</v>
      </c>
      <c r="D201" s="382" t="s">
        <v>886</v>
      </c>
      <c r="E201" s="382">
        <v>40</v>
      </c>
      <c r="F201" s="383" t="str">
        <f t="shared" si="20"/>
        <v>40ABC(4x95)</v>
      </c>
      <c r="G201" s="383" t="s">
        <v>2468</v>
      </c>
      <c r="H201" s="383" t="s">
        <v>24</v>
      </c>
      <c r="I201" s="383" t="s">
        <v>264</v>
      </c>
      <c r="J201" s="383" t="s">
        <v>907</v>
      </c>
      <c r="K201" s="383"/>
      <c r="L201" s="383"/>
      <c r="M201" s="383"/>
      <c r="N201" s="383"/>
      <c r="O201" s="383"/>
      <c r="P201" s="383"/>
      <c r="Q201" s="383"/>
      <c r="R201" s="383"/>
      <c r="S201" s="383"/>
      <c r="T201" s="383"/>
      <c r="U201" s="383"/>
      <c r="V201" s="383"/>
      <c r="W201" s="383"/>
      <c r="X201" s="383"/>
      <c r="Y201" s="383"/>
      <c r="Z201" s="383"/>
      <c r="AA201" s="383"/>
      <c r="AB201" s="383"/>
      <c r="AC201" s="383"/>
      <c r="AD201" s="383"/>
      <c r="AE201" s="383"/>
      <c r="AF201" s="383"/>
      <c r="AG201" s="383"/>
      <c r="AH201" s="383"/>
      <c r="AI201" s="385"/>
    </row>
    <row r="202" spans="1:35">
      <c r="B202" s="380" t="s">
        <v>1511</v>
      </c>
      <c r="C202" s="381" t="s">
        <v>1434</v>
      </c>
      <c r="D202" s="382" t="s">
        <v>886</v>
      </c>
      <c r="E202" s="382">
        <v>45</v>
      </c>
      <c r="F202" s="383" t="str">
        <f t="shared" si="20"/>
        <v>45ABC(4x95)</v>
      </c>
      <c r="G202" s="383" t="s">
        <v>2228</v>
      </c>
      <c r="H202" s="383" t="s">
        <v>109</v>
      </c>
      <c r="I202" s="383" t="s">
        <v>2197</v>
      </c>
      <c r="J202" s="383" t="s">
        <v>891</v>
      </c>
      <c r="K202" s="383" t="s">
        <v>892</v>
      </c>
      <c r="L202" s="383" t="s">
        <v>3</v>
      </c>
      <c r="M202" s="383"/>
      <c r="N202" s="383" t="s">
        <v>158</v>
      </c>
      <c r="O202" s="383"/>
      <c r="P202" s="383"/>
      <c r="Q202" s="383"/>
      <c r="R202" s="383"/>
      <c r="S202" s="383"/>
      <c r="T202" s="383"/>
      <c r="U202" s="383"/>
      <c r="V202" s="383"/>
      <c r="W202" s="383"/>
      <c r="X202" s="383"/>
      <c r="Y202" s="383"/>
      <c r="Z202" s="383"/>
      <c r="AA202" s="383"/>
      <c r="AB202" s="383"/>
      <c r="AC202" s="383"/>
      <c r="AD202" s="383"/>
      <c r="AE202" s="383"/>
      <c r="AF202" s="383"/>
      <c r="AG202" s="383"/>
      <c r="AH202" s="383"/>
      <c r="AI202" s="385"/>
    </row>
    <row r="203" spans="1:35">
      <c r="B203" s="380" t="s">
        <v>1507</v>
      </c>
      <c r="C203" s="381" t="s">
        <v>1433</v>
      </c>
      <c r="D203" s="382" t="s">
        <v>886</v>
      </c>
      <c r="E203" s="382">
        <v>45</v>
      </c>
      <c r="F203" s="383" t="str">
        <f t="shared" si="20"/>
        <v>45ABC(4x95)</v>
      </c>
      <c r="G203" s="383" t="s">
        <v>2468</v>
      </c>
      <c r="H203" s="383" t="s">
        <v>24</v>
      </c>
      <c r="I203" s="383" t="s">
        <v>264</v>
      </c>
      <c r="J203" s="383" t="s">
        <v>907</v>
      </c>
      <c r="K203" s="383"/>
      <c r="L203" s="383"/>
      <c r="M203" s="383"/>
      <c r="N203" s="383"/>
      <c r="O203" s="383"/>
      <c r="P203" s="383"/>
      <c r="Q203" s="383"/>
      <c r="R203" s="383"/>
      <c r="S203" s="383"/>
      <c r="T203" s="383"/>
      <c r="U203" s="383"/>
      <c r="V203" s="383"/>
      <c r="W203" s="383"/>
      <c r="X203" s="383"/>
      <c r="Y203" s="383"/>
      <c r="Z203" s="383"/>
      <c r="AA203" s="383"/>
      <c r="AB203" s="383"/>
      <c r="AC203" s="383"/>
      <c r="AD203" s="383"/>
      <c r="AE203" s="383"/>
      <c r="AF203" s="383"/>
      <c r="AG203" s="383"/>
      <c r="AH203" s="383"/>
      <c r="AI203" s="385"/>
    </row>
    <row r="204" spans="1:35">
      <c r="B204" s="380" t="s">
        <v>1396</v>
      </c>
      <c r="C204" s="381" t="s">
        <v>1433</v>
      </c>
      <c r="D204" s="382" t="s">
        <v>886</v>
      </c>
      <c r="E204" s="382">
        <v>44</v>
      </c>
      <c r="F204" s="383" t="str">
        <f t="shared" si="20"/>
        <v>44ABC(4x95)</v>
      </c>
      <c r="G204" s="383" t="s">
        <v>2468</v>
      </c>
      <c r="H204" s="383" t="s">
        <v>24</v>
      </c>
      <c r="I204" s="383" t="s">
        <v>264</v>
      </c>
      <c r="J204" s="383" t="s">
        <v>907</v>
      </c>
      <c r="K204" s="383"/>
      <c r="L204" s="383"/>
      <c r="M204" s="383"/>
      <c r="N204" s="383"/>
      <c r="O204" s="383"/>
      <c r="P204" s="383"/>
      <c r="Q204" s="383"/>
      <c r="R204" s="383"/>
      <c r="S204" s="383"/>
      <c r="T204" s="383"/>
      <c r="U204" s="383"/>
      <c r="V204" s="383"/>
      <c r="W204" s="383"/>
      <c r="X204" s="383"/>
      <c r="Y204" s="383"/>
      <c r="Z204" s="383"/>
      <c r="AA204" s="383"/>
      <c r="AB204" s="383"/>
      <c r="AC204" s="383"/>
      <c r="AD204" s="383"/>
      <c r="AE204" s="383"/>
      <c r="AF204" s="383"/>
      <c r="AG204" s="383"/>
      <c r="AH204" s="383"/>
      <c r="AI204" s="385"/>
    </row>
    <row r="205" spans="1:35">
      <c r="B205" s="380" t="s">
        <v>1397</v>
      </c>
      <c r="C205" s="381" t="s">
        <v>1493</v>
      </c>
      <c r="D205" s="382" t="s">
        <v>886</v>
      </c>
      <c r="E205" s="382">
        <v>45</v>
      </c>
      <c r="F205" s="383" t="str">
        <f t="shared" si="20"/>
        <v>45ABC(4x95)</v>
      </c>
      <c r="G205" s="383" t="s">
        <v>2228</v>
      </c>
      <c r="H205" s="383" t="s">
        <v>109</v>
      </c>
      <c r="I205" s="383" t="s">
        <v>2196</v>
      </c>
      <c r="J205" s="383" t="s">
        <v>889</v>
      </c>
      <c r="K205" s="383" t="s">
        <v>890</v>
      </c>
      <c r="L205" s="383" t="s">
        <v>3</v>
      </c>
      <c r="M205" s="383"/>
      <c r="N205" s="383" t="s">
        <v>158</v>
      </c>
      <c r="O205" s="383" t="s">
        <v>2185</v>
      </c>
      <c r="P205" s="383"/>
      <c r="Q205" s="383"/>
      <c r="R205" s="383"/>
      <c r="S205" s="383"/>
      <c r="T205" s="383"/>
      <c r="U205" s="383"/>
      <c r="V205" s="383"/>
      <c r="W205" s="383"/>
      <c r="X205" s="383"/>
      <c r="Y205" s="383"/>
      <c r="Z205" s="383"/>
      <c r="AA205" s="383"/>
      <c r="AB205" s="383"/>
      <c r="AC205" s="383"/>
      <c r="AD205" s="383"/>
      <c r="AE205" s="383"/>
      <c r="AF205" s="383"/>
      <c r="AG205" s="383"/>
      <c r="AH205" s="383"/>
      <c r="AI205" s="385"/>
    </row>
    <row r="206" spans="1:35" ht="41.4">
      <c r="A206" s="366" t="s">
        <v>22</v>
      </c>
      <c r="B206" s="374" t="s">
        <v>906</v>
      </c>
      <c r="C206" s="375" t="s">
        <v>1258</v>
      </c>
      <c r="D206" s="382"/>
      <c r="E206" s="377">
        <f>E207+E220</f>
        <v>772</v>
      </c>
      <c r="F206" s="383"/>
      <c r="G206" s="383"/>
      <c r="H206" s="383"/>
      <c r="I206" s="383"/>
      <c r="J206" s="383"/>
      <c r="K206" s="383"/>
      <c r="L206" s="383"/>
      <c r="M206" s="383"/>
      <c r="N206" s="383"/>
      <c r="O206" s="383"/>
      <c r="P206" s="383"/>
      <c r="Q206" s="383"/>
      <c r="R206" s="383"/>
      <c r="S206" s="383"/>
      <c r="T206" s="383"/>
      <c r="U206" s="383"/>
      <c r="V206" s="383"/>
      <c r="W206" s="383"/>
      <c r="X206" s="383"/>
      <c r="Y206" s="383"/>
      <c r="Z206" s="383"/>
      <c r="AA206" s="383"/>
      <c r="AB206" s="383"/>
      <c r="AC206" s="383"/>
      <c r="AD206" s="383"/>
      <c r="AE206" s="383"/>
      <c r="AF206" s="383"/>
      <c r="AG206" s="383"/>
      <c r="AH206" s="383"/>
      <c r="AI206" s="385"/>
    </row>
    <row r="207" spans="1:35" ht="27.6">
      <c r="B207" s="374" t="s">
        <v>885</v>
      </c>
      <c r="C207" s="375" t="s">
        <v>1512</v>
      </c>
      <c r="D207" s="382"/>
      <c r="E207" s="389">
        <f>+SUM(E208:E219)</f>
        <v>464</v>
      </c>
      <c r="F207" s="383"/>
      <c r="G207" s="383"/>
      <c r="H207" s="383"/>
      <c r="I207" s="383"/>
      <c r="J207" s="383"/>
      <c r="K207" s="383"/>
      <c r="L207" s="383"/>
      <c r="M207" s="383"/>
      <c r="N207" s="383"/>
      <c r="O207" s="383"/>
      <c r="P207" s="383"/>
      <c r="Q207" s="383"/>
      <c r="R207" s="383"/>
      <c r="S207" s="383"/>
      <c r="T207" s="383"/>
      <c r="U207" s="383"/>
      <c r="V207" s="383"/>
      <c r="W207" s="383"/>
      <c r="X207" s="383"/>
      <c r="Y207" s="383"/>
      <c r="Z207" s="383"/>
      <c r="AA207" s="383"/>
      <c r="AB207" s="383"/>
      <c r="AC207" s="383"/>
      <c r="AD207" s="383"/>
      <c r="AE207" s="383"/>
      <c r="AF207" s="383"/>
      <c r="AG207" s="383"/>
      <c r="AH207" s="383"/>
      <c r="AI207" s="385"/>
    </row>
    <row r="208" spans="1:35">
      <c r="B208" s="380" t="s">
        <v>1513</v>
      </c>
      <c r="C208" s="386" t="s">
        <v>1514</v>
      </c>
      <c r="D208" s="382"/>
      <c r="E208" s="382"/>
      <c r="F208" s="382" t="s">
        <v>887</v>
      </c>
      <c r="G208" s="383" t="s">
        <v>888</v>
      </c>
      <c r="H208" s="383" t="s">
        <v>888</v>
      </c>
      <c r="I208" s="383" t="s">
        <v>2197</v>
      </c>
      <c r="J208" s="383" t="s">
        <v>889</v>
      </c>
      <c r="K208" s="383" t="s">
        <v>890</v>
      </c>
      <c r="L208" s="383" t="s">
        <v>888</v>
      </c>
      <c r="M208" s="383"/>
      <c r="N208" s="383" t="s">
        <v>158</v>
      </c>
      <c r="O208" s="383" t="s">
        <v>157</v>
      </c>
      <c r="P208" s="383"/>
      <c r="Q208" s="383"/>
      <c r="R208" s="383"/>
      <c r="S208" s="383"/>
      <c r="T208" s="383"/>
      <c r="U208" s="383"/>
      <c r="V208" s="383"/>
      <c r="W208" s="383"/>
      <c r="X208" s="383"/>
      <c r="Y208" s="383"/>
      <c r="Z208" s="383"/>
      <c r="AA208" s="383"/>
      <c r="AB208" s="383"/>
      <c r="AC208" s="383"/>
      <c r="AD208" s="383"/>
      <c r="AE208" s="383"/>
      <c r="AF208" s="383"/>
      <c r="AG208" s="383"/>
      <c r="AH208" s="383"/>
      <c r="AI208" s="385"/>
    </row>
    <row r="209" spans="2:35">
      <c r="B209" s="380" t="s">
        <v>1515</v>
      </c>
      <c r="C209" s="381" t="s">
        <v>1419</v>
      </c>
      <c r="D209" s="382" t="s">
        <v>886</v>
      </c>
      <c r="E209" s="382">
        <v>53</v>
      </c>
      <c r="F209" s="383" t="str">
        <f t="shared" ref="F209:F218" si="21">ROUND(E209,0)&amp;D209</f>
        <v>53ABC(4x95)</v>
      </c>
      <c r="G209" s="383" t="s">
        <v>888</v>
      </c>
      <c r="H209" s="383" t="s">
        <v>888</v>
      </c>
      <c r="I209" s="383" t="s">
        <v>264</v>
      </c>
      <c r="J209" s="383" t="s">
        <v>907</v>
      </c>
      <c r="K209" s="383"/>
      <c r="L209" s="383"/>
      <c r="M209" s="383"/>
      <c r="N209" s="383"/>
      <c r="O209" s="383"/>
      <c r="P209" s="383"/>
      <c r="Q209" s="383"/>
      <c r="R209" s="383"/>
      <c r="S209" s="383"/>
      <c r="T209" s="383"/>
      <c r="U209" s="383"/>
      <c r="V209" s="383"/>
      <c r="W209" s="383"/>
      <c r="X209" s="383"/>
      <c r="Y209" s="383"/>
      <c r="Z209" s="383"/>
      <c r="AA209" s="383"/>
      <c r="AB209" s="383"/>
      <c r="AC209" s="383"/>
      <c r="AD209" s="383"/>
      <c r="AE209" s="383"/>
      <c r="AF209" s="383"/>
      <c r="AG209" s="383"/>
      <c r="AH209" s="383"/>
      <c r="AI209" s="385"/>
    </row>
    <row r="210" spans="2:35">
      <c r="B210" s="380" t="s">
        <v>1516</v>
      </c>
      <c r="C210" s="381" t="s">
        <v>1419</v>
      </c>
      <c r="D210" s="382" t="s">
        <v>886</v>
      </c>
      <c r="E210" s="382">
        <v>51</v>
      </c>
      <c r="F210" s="383" t="str">
        <f t="shared" si="21"/>
        <v>51ABC(4x95)</v>
      </c>
      <c r="G210" s="383" t="s">
        <v>888</v>
      </c>
      <c r="H210" s="383" t="s">
        <v>888</v>
      </c>
      <c r="I210" s="383" t="s">
        <v>264</v>
      </c>
      <c r="J210" s="383" t="s">
        <v>907</v>
      </c>
      <c r="K210" s="383"/>
      <c r="L210" s="383" t="s">
        <v>888</v>
      </c>
      <c r="M210" s="383"/>
      <c r="N210" s="383" t="s">
        <v>158</v>
      </c>
      <c r="O210" s="383"/>
      <c r="P210" s="383"/>
      <c r="Q210" s="383"/>
      <c r="R210" s="383"/>
      <c r="S210" s="383"/>
      <c r="T210" s="383"/>
      <c r="U210" s="383"/>
      <c r="V210" s="383"/>
      <c r="W210" s="383"/>
      <c r="X210" s="383"/>
      <c r="Y210" s="383"/>
      <c r="Z210" s="383"/>
      <c r="AA210" s="383"/>
      <c r="AB210" s="383"/>
      <c r="AC210" s="383"/>
      <c r="AD210" s="383"/>
      <c r="AE210" s="383"/>
      <c r="AF210" s="383"/>
      <c r="AG210" s="383"/>
      <c r="AH210" s="383"/>
      <c r="AI210" s="385"/>
    </row>
    <row r="211" spans="2:35">
      <c r="B211" s="380" t="s">
        <v>1517</v>
      </c>
      <c r="C211" s="381" t="s">
        <v>1524</v>
      </c>
      <c r="D211" s="382" t="s">
        <v>886</v>
      </c>
      <c r="E211" s="382">
        <v>56</v>
      </c>
      <c r="F211" s="383" t="str">
        <f t="shared" si="21"/>
        <v>56ABC(4x95)</v>
      </c>
      <c r="G211" s="383" t="s">
        <v>888</v>
      </c>
      <c r="H211" s="383" t="s">
        <v>888</v>
      </c>
      <c r="I211" s="383" t="s">
        <v>2197</v>
      </c>
      <c r="J211" s="383" t="s">
        <v>891</v>
      </c>
      <c r="K211" s="383" t="s">
        <v>892</v>
      </c>
      <c r="L211" s="383" t="s">
        <v>888</v>
      </c>
      <c r="M211" s="383"/>
      <c r="N211" s="383" t="s">
        <v>158</v>
      </c>
      <c r="O211" s="383"/>
      <c r="P211" s="383"/>
      <c r="Q211" s="383"/>
      <c r="R211" s="383"/>
      <c r="S211" s="383"/>
      <c r="T211" s="383"/>
      <c r="U211" s="383"/>
      <c r="V211" s="383"/>
      <c r="W211" s="383"/>
      <c r="X211" s="383"/>
      <c r="Y211" s="383"/>
      <c r="Z211" s="383"/>
      <c r="AA211" s="383"/>
      <c r="AB211" s="383"/>
      <c r="AC211" s="383"/>
      <c r="AD211" s="383"/>
      <c r="AE211" s="383"/>
      <c r="AF211" s="383"/>
      <c r="AG211" s="383"/>
      <c r="AH211" s="383"/>
      <c r="AI211" s="385"/>
    </row>
    <row r="212" spans="2:35">
      <c r="B212" s="380" t="s">
        <v>1523</v>
      </c>
      <c r="C212" s="381" t="s">
        <v>1419</v>
      </c>
      <c r="D212" s="382" t="s">
        <v>886</v>
      </c>
      <c r="E212" s="382">
        <v>43</v>
      </c>
      <c r="F212" s="383" t="str">
        <f t="shared" si="21"/>
        <v>43ABC(4x95)</v>
      </c>
      <c r="G212" s="383" t="s">
        <v>888</v>
      </c>
      <c r="H212" s="383" t="s">
        <v>888</v>
      </c>
      <c r="I212" s="383" t="s">
        <v>264</v>
      </c>
      <c r="J212" s="383" t="s">
        <v>907</v>
      </c>
      <c r="K212" s="383"/>
      <c r="L212" s="383"/>
      <c r="M212" s="383"/>
      <c r="N212" s="383"/>
      <c r="O212" s="383"/>
      <c r="P212" s="383"/>
      <c r="Q212" s="383"/>
      <c r="R212" s="383"/>
      <c r="S212" s="383"/>
      <c r="T212" s="383"/>
      <c r="U212" s="383"/>
      <c r="V212" s="383"/>
      <c r="W212" s="383"/>
      <c r="X212" s="383"/>
      <c r="Y212" s="383"/>
      <c r="Z212" s="383"/>
      <c r="AA212" s="383"/>
      <c r="AB212" s="383"/>
      <c r="AC212" s="383"/>
      <c r="AD212" s="383"/>
      <c r="AE212" s="383"/>
      <c r="AF212" s="383"/>
      <c r="AG212" s="383"/>
      <c r="AH212" s="383"/>
      <c r="AI212" s="385"/>
    </row>
    <row r="213" spans="2:35">
      <c r="B213" s="380" t="s">
        <v>1518</v>
      </c>
      <c r="C213" s="381" t="s">
        <v>1524</v>
      </c>
      <c r="D213" s="382" t="s">
        <v>886</v>
      </c>
      <c r="E213" s="382">
        <v>43</v>
      </c>
      <c r="F213" s="383" t="str">
        <f t="shared" si="21"/>
        <v>43ABC(4x95)</v>
      </c>
      <c r="G213" s="383" t="s">
        <v>888</v>
      </c>
      <c r="H213" s="383" t="s">
        <v>888</v>
      </c>
      <c r="I213" s="383" t="s">
        <v>2197</v>
      </c>
      <c r="J213" s="383" t="s">
        <v>891</v>
      </c>
      <c r="K213" s="383" t="s">
        <v>892</v>
      </c>
      <c r="L213" s="383" t="s">
        <v>888</v>
      </c>
      <c r="M213" s="383"/>
      <c r="N213" s="383" t="s">
        <v>158</v>
      </c>
      <c r="O213" s="383"/>
      <c r="P213" s="383"/>
      <c r="Q213" s="383"/>
      <c r="R213" s="383"/>
      <c r="S213" s="383"/>
      <c r="T213" s="383"/>
      <c r="U213" s="383"/>
      <c r="V213" s="383"/>
      <c r="W213" s="383"/>
      <c r="X213" s="383"/>
      <c r="Y213" s="383"/>
      <c r="Z213" s="383"/>
      <c r="AA213" s="383"/>
      <c r="AB213" s="383"/>
      <c r="AC213" s="383"/>
      <c r="AD213" s="383"/>
      <c r="AE213" s="383"/>
      <c r="AF213" s="383"/>
      <c r="AG213" s="383"/>
      <c r="AH213" s="383"/>
      <c r="AI213" s="385"/>
    </row>
    <row r="214" spans="2:35">
      <c r="B214" s="380" t="s">
        <v>1522</v>
      </c>
      <c r="C214" s="381" t="s">
        <v>1419</v>
      </c>
      <c r="D214" s="382" t="s">
        <v>886</v>
      </c>
      <c r="E214" s="382">
        <v>50</v>
      </c>
      <c r="F214" s="383" t="str">
        <f t="shared" si="21"/>
        <v>50ABC(4x95)</v>
      </c>
      <c r="G214" s="383" t="s">
        <v>888</v>
      </c>
      <c r="H214" s="383" t="s">
        <v>888</v>
      </c>
      <c r="I214" s="383" t="s">
        <v>264</v>
      </c>
      <c r="J214" s="383" t="s">
        <v>907</v>
      </c>
      <c r="K214" s="383"/>
      <c r="L214" s="383"/>
      <c r="M214" s="383"/>
      <c r="N214" s="383"/>
      <c r="O214" s="383"/>
      <c r="P214" s="383"/>
      <c r="Q214" s="383"/>
      <c r="R214" s="383"/>
      <c r="S214" s="383"/>
      <c r="T214" s="383"/>
      <c r="U214" s="383"/>
      <c r="V214" s="383"/>
      <c r="W214" s="383"/>
      <c r="X214" s="383"/>
      <c r="Y214" s="383"/>
      <c r="Z214" s="383"/>
      <c r="AA214" s="383"/>
      <c r="AB214" s="383"/>
      <c r="AC214" s="383"/>
      <c r="AD214" s="383"/>
      <c r="AE214" s="383"/>
      <c r="AF214" s="383"/>
      <c r="AG214" s="383"/>
      <c r="AH214" s="383"/>
      <c r="AI214" s="385"/>
    </row>
    <row r="215" spans="2:35">
      <c r="B215" s="380" t="s">
        <v>1521</v>
      </c>
      <c r="C215" s="381" t="s">
        <v>1419</v>
      </c>
      <c r="D215" s="382" t="s">
        <v>886</v>
      </c>
      <c r="E215" s="382">
        <v>50</v>
      </c>
      <c r="F215" s="383" t="str">
        <f t="shared" si="21"/>
        <v>50ABC(4x95)</v>
      </c>
      <c r="G215" s="383" t="s">
        <v>888</v>
      </c>
      <c r="H215" s="383" t="s">
        <v>888</v>
      </c>
      <c r="I215" s="383" t="s">
        <v>264</v>
      </c>
      <c r="J215" s="383" t="s">
        <v>907</v>
      </c>
      <c r="K215" s="383"/>
      <c r="L215" s="383" t="s">
        <v>888</v>
      </c>
      <c r="M215" s="383"/>
      <c r="N215" s="383" t="s">
        <v>158</v>
      </c>
      <c r="O215" s="383"/>
      <c r="P215" s="383"/>
      <c r="Q215" s="383"/>
      <c r="R215" s="383"/>
      <c r="S215" s="383"/>
      <c r="T215" s="383"/>
      <c r="U215" s="383"/>
      <c r="V215" s="383"/>
      <c r="W215" s="383"/>
      <c r="X215" s="383"/>
      <c r="Y215" s="383"/>
      <c r="Z215" s="383"/>
      <c r="AA215" s="383"/>
      <c r="AB215" s="383"/>
      <c r="AC215" s="383"/>
      <c r="AD215" s="383"/>
      <c r="AE215" s="383"/>
      <c r="AF215" s="383"/>
      <c r="AG215" s="383"/>
      <c r="AH215" s="383"/>
      <c r="AI215" s="385"/>
    </row>
    <row r="216" spans="2:35">
      <c r="B216" s="380" t="s">
        <v>1520</v>
      </c>
      <c r="C216" s="381" t="s">
        <v>1419</v>
      </c>
      <c r="D216" s="382" t="s">
        <v>886</v>
      </c>
      <c r="E216" s="382">
        <v>42</v>
      </c>
      <c r="F216" s="383" t="str">
        <f t="shared" si="21"/>
        <v>42ABC(4x95)</v>
      </c>
      <c r="G216" s="383" t="s">
        <v>888</v>
      </c>
      <c r="H216" s="383" t="s">
        <v>888</v>
      </c>
      <c r="I216" s="383" t="s">
        <v>264</v>
      </c>
      <c r="J216" s="383" t="s">
        <v>907</v>
      </c>
      <c r="K216" s="383"/>
      <c r="L216" s="383"/>
      <c r="M216" s="383"/>
      <c r="N216" s="383"/>
      <c r="O216" s="383"/>
      <c r="P216" s="383"/>
      <c r="Q216" s="383"/>
      <c r="R216" s="383"/>
      <c r="S216" s="383"/>
      <c r="T216" s="383"/>
      <c r="U216" s="383"/>
      <c r="V216" s="383"/>
      <c r="W216" s="383"/>
      <c r="X216" s="383"/>
      <c r="Y216" s="383"/>
      <c r="Z216" s="383"/>
      <c r="AA216" s="383"/>
      <c r="AB216" s="383"/>
      <c r="AC216" s="383"/>
      <c r="AD216" s="383"/>
      <c r="AE216" s="383"/>
      <c r="AF216" s="383"/>
      <c r="AG216" s="383"/>
      <c r="AH216" s="383"/>
      <c r="AI216" s="385"/>
    </row>
    <row r="217" spans="2:35">
      <c r="B217" s="380" t="s">
        <v>1519</v>
      </c>
      <c r="C217" s="381" t="s">
        <v>1419</v>
      </c>
      <c r="D217" s="382" t="s">
        <v>886</v>
      </c>
      <c r="E217" s="382">
        <v>43</v>
      </c>
      <c r="F217" s="383" t="str">
        <f t="shared" si="21"/>
        <v>43ABC(4x95)</v>
      </c>
      <c r="G217" s="383" t="s">
        <v>888</v>
      </c>
      <c r="H217" s="383" t="s">
        <v>888</v>
      </c>
      <c r="I217" s="383" t="s">
        <v>264</v>
      </c>
      <c r="J217" s="383" t="s">
        <v>907</v>
      </c>
      <c r="K217" s="383"/>
      <c r="L217" s="383" t="s">
        <v>888</v>
      </c>
      <c r="M217" s="383"/>
      <c r="N217" s="383" t="s">
        <v>158</v>
      </c>
      <c r="O217" s="383"/>
      <c r="P217" s="383"/>
      <c r="Q217" s="383"/>
      <c r="R217" s="383"/>
      <c r="S217" s="383"/>
      <c r="T217" s="383"/>
      <c r="U217" s="383"/>
      <c r="V217" s="383"/>
      <c r="W217" s="383"/>
      <c r="X217" s="383"/>
      <c r="Y217" s="383"/>
      <c r="Z217" s="383"/>
      <c r="AA217" s="383"/>
      <c r="AB217" s="383"/>
      <c r="AC217" s="383"/>
      <c r="AD217" s="383"/>
      <c r="AE217" s="383"/>
      <c r="AF217" s="383"/>
      <c r="AG217" s="383"/>
      <c r="AH217" s="383"/>
      <c r="AI217" s="385"/>
    </row>
    <row r="218" spans="2:35">
      <c r="B218" s="380" t="s">
        <v>1396</v>
      </c>
      <c r="C218" s="381" t="s">
        <v>1529</v>
      </c>
      <c r="D218" s="382" t="s">
        <v>886</v>
      </c>
      <c r="E218" s="382">
        <v>33</v>
      </c>
      <c r="F218" s="383" t="str">
        <f t="shared" si="21"/>
        <v>33ABC(4x95)</v>
      </c>
      <c r="G218" s="383" t="s">
        <v>273</v>
      </c>
      <c r="H218" s="383" t="s">
        <v>273</v>
      </c>
      <c r="I218" s="383" t="s">
        <v>2197</v>
      </c>
      <c r="J218" s="383" t="s">
        <v>889</v>
      </c>
      <c r="K218" s="383" t="s">
        <v>890</v>
      </c>
      <c r="L218" s="383"/>
      <c r="M218" s="383"/>
      <c r="N218" s="383"/>
      <c r="O218" s="383" t="s">
        <v>2204</v>
      </c>
      <c r="P218" s="383"/>
      <c r="Q218" s="383"/>
      <c r="R218" s="383"/>
      <c r="S218" s="383"/>
      <c r="T218" s="383"/>
      <c r="U218" s="383"/>
      <c r="V218" s="383"/>
      <c r="W218" s="383"/>
      <c r="X218" s="383"/>
      <c r="Y218" s="383"/>
      <c r="Z218" s="383"/>
      <c r="AA218" s="383"/>
      <c r="AB218" s="383"/>
      <c r="AC218" s="383"/>
      <c r="AD218" s="383"/>
      <c r="AE218" s="383"/>
      <c r="AF218" s="383"/>
      <c r="AG218" s="383"/>
      <c r="AH218" s="383"/>
      <c r="AI218" s="385"/>
    </row>
    <row r="219" spans="2:35">
      <c r="B219" s="380"/>
      <c r="C219" s="386"/>
      <c r="D219" s="382"/>
      <c r="E219" s="382"/>
      <c r="F219" s="382" t="s">
        <v>918</v>
      </c>
      <c r="G219" s="384"/>
      <c r="H219" s="384"/>
      <c r="I219" s="383"/>
      <c r="J219" s="383"/>
      <c r="K219" s="383"/>
      <c r="L219" s="383"/>
      <c r="M219" s="383"/>
      <c r="N219" s="383"/>
      <c r="O219" s="383" t="s">
        <v>2185</v>
      </c>
      <c r="P219" s="383"/>
      <c r="Q219" s="383"/>
      <c r="R219" s="383"/>
      <c r="S219" s="383"/>
      <c r="T219" s="383"/>
      <c r="U219" s="383"/>
      <c r="V219" s="383"/>
      <c r="W219" s="383"/>
      <c r="X219" s="383"/>
      <c r="Y219" s="383"/>
      <c r="Z219" s="383"/>
      <c r="AA219" s="383"/>
      <c r="AB219" s="383"/>
      <c r="AC219" s="383"/>
      <c r="AD219" s="383"/>
      <c r="AE219" s="383"/>
      <c r="AF219" s="383"/>
      <c r="AG219" s="383"/>
      <c r="AH219" s="383"/>
      <c r="AI219" s="385"/>
    </row>
    <row r="220" spans="2:35" ht="27.6">
      <c r="B220" s="374" t="s">
        <v>893</v>
      </c>
      <c r="C220" s="375" t="s">
        <v>1525</v>
      </c>
      <c r="D220" s="382"/>
      <c r="E220" s="389">
        <f>+SUM(E221:E230)</f>
        <v>308</v>
      </c>
      <c r="F220" s="383"/>
      <c r="G220" s="384"/>
      <c r="H220" s="384"/>
      <c r="I220" s="383"/>
      <c r="J220" s="383"/>
      <c r="K220" s="383"/>
      <c r="L220" s="383"/>
      <c r="M220" s="383"/>
      <c r="N220" s="383"/>
      <c r="O220" s="383"/>
      <c r="P220" s="383"/>
      <c r="Q220" s="383"/>
      <c r="R220" s="383"/>
      <c r="S220" s="383"/>
      <c r="T220" s="383"/>
      <c r="U220" s="383"/>
      <c r="V220" s="383"/>
      <c r="W220" s="383"/>
      <c r="X220" s="383"/>
      <c r="Y220" s="383"/>
      <c r="Z220" s="383"/>
      <c r="AA220" s="383"/>
      <c r="AB220" s="383"/>
      <c r="AC220" s="383"/>
      <c r="AD220" s="383"/>
      <c r="AE220" s="383"/>
      <c r="AF220" s="383"/>
      <c r="AG220" s="383"/>
      <c r="AH220" s="383"/>
      <c r="AI220" s="385"/>
    </row>
    <row r="221" spans="2:35">
      <c r="B221" s="380" t="s">
        <v>1513</v>
      </c>
      <c r="C221" s="386" t="s">
        <v>1514</v>
      </c>
      <c r="D221" s="382"/>
      <c r="E221" s="382"/>
      <c r="F221" s="382" t="s">
        <v>887</v>
      </c>
      <c r="G221" s="383" t="s">
        <v>888</v>
      </c>
      <c r="H221" s="383" t="s">
        <v>888</v>
      </c>
      <c r="I221" s="383" t="s">
        <v>2197</v>
      </c>
      <c r="J221" s="383" t="s">
        <v>889</v>
      </c>
      <c r="K221" s="383" t="s">
        <v>890</v>
      </c>
      <c r="L221" s="383" t="s">
        <v>888</v>
      </c>
      <c r="M221" s="383"/>
      <c r="N221" s="383" t="s">
        <v>158</v>
      </c>
      <c r="O221" s="383" t="s">
        <v>157</v>
      </c>
      <c r="P221" s="383"/>
      <c r="Q221" s="383"/>
      <c r="R221" s="383"/>
      <c r="S221" s="383"/>
      <c r="T221" s="383"/>
      <c r="U221" s="383"/>
      <c r="V221" s="383"/>
      <c r="W221" s="383"/>
      <c r="X221" s="383"/>
      <c r="Y221" s="383"/>
      <c r="Z221" s="383"/>
      <c r="AA221" s="383"/>
      <c r="AB221" s="383"/>
      <c r="AC221" s="383"/>
      <c r="AD221" s="383"/>
      <c r="AE221" s="383"/>
      <c r="AF221" s="383"/>
      <c r="AG221" s="383"/>
      <c r="AH221" s="383"/>
      <c r="AI221" s="385"/>
    </row>
    <row r="222" spans="2:35">
      <c r="B222" s="380" t="s">
        <v>1478</v>
      </c>
      <c r="C222" s="381" t="s">
        <v>1434</v>
      </c>
      <c r="D222" s="382" t="s">
        <v>886</v>
      </c>
      <c r="E222" s="382">
        <v>40</v>
      </c>
      <c r="F222" s="383" t="str">
        <f t="shared" ref="F222:F229" si="22">ROUND(E222,0)&amp;D222</f>
        <v>40ABC(4x95)</v>
      </c>
      <c r="G222" s="383" t="s">
        <v>2228</v>
      </c>
      <c r="H222" s="383" t="s">
        <v>109</v>
      </c>
      <c r="I222" s="383" t="s">
        <v>2197</v>
      </c>
      <c r="J222" s="383" t="s">
        <v>891</v>
      </c>
      <c r="K222" s="383" t="s">
        <v>892</v>
      </c>
      <c r="L222" s="383"/>
      <c r="M222" s="383"/>
      <c r="N222" s="383"/>
      <c r="O222" s="383"/>
      <c r="P222" s="383"/>
      <c r="Q222" s="383"/>
      <c r="R222" s="383"/>
      <c r="S222" s="383"/>
      <c r="T222" s="383"/>
      <c r="U222" s="383"/>
      <c r="V222" s="383"/>
      <c r="W222" s="383"/>
      <c r="X222" s="383"/>
      <c r="Y222" s="383"/>
      <c r="Z222" s="383"/>
      <c r="AA222" s="383"/>
      <c r="AB222" s="383"/>
      <c r="AC222" s="383"/>
      <c r="AD222" s="383"/>
      <c r="AE222" s="383"/>
      <c r="AF222" s="383"/>
      <c r="AG222" s="383"/>
      <c r="AH222" s="383"/>
      <c r="AI222" s="385"/>
    </row>
    <row r="223" spans="2:35">
      <c r="B223" s="380" t="s">
        <v>1449</v>
      </c>
      <c r="C223" s="381" t="s">
        <v>1433</v>
      </c>
      <c r="D223" s="382" t="s">
        <v>886</v>
      </c>
      <c r="E223" s="382">
        <v>40</v>
      </c>
      <c r="F223" s="383" t="str">
        <f t="shared" si="22"/>
        <v>40ABC(4x95)</v>
      </c>
      <c r="G223" s="383" t="s">
        <v>2468</v>
      </c>
      <c r="H223" s="383" t="s">
        <v>24</v>
      </c>
      <c r="I223" s="383" t="s">
        <v>264</v>
      </c>
      <c r="J223" s="383" t="s">
        <v>907</v>
      </c>
      <c r="K223" s="383"/>
      <c r="L223" s="383" t="s">
        <v>3</v>
      </c>
      <c r="M223" s="383"/>
      <c r="N223" s="383" t="s">
        <v>158</v>
      </c>
      <c r="O223" s="383"/>
      <c r="P223" s="383"/>
      <c r="Q223" s="383"/>
      <c r="R223" s="383"/>
      <c r="S223" s="383"/>
      <c r="T223" s="383"/>
      <c r="U223" s="383"/>
      <c r="V223" s="383"/>
      <c r="W223" s="383"/>
      <c r="X223" s="383"/>
      <c r="Y223" s="383"/>
      <c r="Z223" s="383"/>
      <c r="AA223" s="383"/>
      <c r="AB223" s="383"/>
      <c r="AC223" s="383"/>
      <c r="AD223" s="383"/>
      <c r="AE223" s="383"/>
      <c r="AF223" s="383"/>
      <c r="AG223" s="383"/>
      <c r="AH223" s="383"/>
      <c r="AI223" s="385"/>
    </row>
    <row r="224" spans="2:35">
      <c r="B224" s="380" t="s">
        <v>1450</v>
      </c>
      <c r="C224" s="381" t="s">
        <v>1433</v>
      </c>
      <c r="D224" s="382" t="s">
        <v>886</v>
      </c>
      <c r="E224" s="382">
        <v>40</v>
      </c>
      <c r="F224" s="383" t="str">
        <f t="shared" si="22"/>
        <v>40ABC(4x95)</v>
      </c>
      <c r="G224" s="383" t="s">
        <v>2468</v>
      </c>
      <c r="H224" s="383" t="s">
        <v>24</v>
      </c>
      <c r="I224" s="383" t="s">
        <v>264</v>
      </c>
      <c r="J224" s="383" t="s">
        <v>907</v>
      </c>
      <c r="K224" s="383"/>
      <c r="L224" s="383"/>
      <c r="M224" s="383"/>
      <c r="N224" s="383"/>
      <c r="O224" s="383"/>
      <c r="P224" s="383"/>
      <c r="Q224" s="383"/>
      <c r="R224" s="383"/>
      <c r="S224" s="383"/>
      <c r="T224" s="383"/>
      <c r="U224" s="383"/>
      <c r="V224" s="383"/>
      <c r="W224" s="383"/>
      <c r="X224" s="383"/>
      <c r="Y224" s="383"/>
      <c r="Z224" s="383"/>
      <c r="AA224" s="383"/>
      <c r="AB224" s="383"/>
      <c r="AC224" s="383"/>
      <c r="AD224" s="383"/>
      <c r="AE224" s="383"/>
      <c r="AF224" s="383"/>
      <c r="AG224" s="383"/>
      <c r="AH224" s="383"/>
      <c r="AI224" s="385"/>
    </row>
    <row r="225" spans="1:35">
      <c r="B225" s="380" t="s">
        <v>1526</v>
      </c>
      <c r="C225" s="381" t="s">
        <v>1435</v>
      </c>
      <c r="D225" s="382" t="s">
        <v>886</v>
      </c>
      <c r="E225" s="382">
        <v>34</v>
      </c>
      <c r="F225" s="383" t="str">
        <f t="shared" si="22"/>
        <v>34ABC(4x95)</v>
      </c>
      <c r="G225" s="383" t="s">
        <v>2228</v>
      </c>
      <c r="H225" s="383" t="s">
        <v>109</v>
      </c>
      <c r="I225" s="383" t="s">
        <v>2197</v>
      </c>
      <c r="J225" s="383" t="s">
        <v>891</v>
      </c>
      <c r="K225" s="383" t="s">
        <v>892</v>
      </c>
      <c r="L225" s="383" t="s">
        <v>3</v>
      </c>
      <c r="M225" s="383"/>
      <c r="N225" s="383" t="s">
        <v>158</v>
      </c>
      <c r="O225" s="383"/>
      <c r="P225" s="383"/>
      <c r="Q225" s="383"/>
      <c r="R225" s="383"/>
      <c r="S225" s="383"/>
      <c r="T225" s="383"/>
      <c r="U225" s="383"/>
      <c r="V225" s="383"/>
      <c r="W225" s="383"/>
      <c r="X225" s="383"/>
      <c r="Y225" s="383"/>
      <c r="Z225" s="383"/>
      <c r="AA225" s="383"/>
      <c r="AB225" s="383"/>
      <c r="AC225" s="383"/>
      <c r="AD225" s="383"/>
      <c r="AE225" s="383"/>
      <c r="AF225" s="383"/>
      <c r="AG225" s="383"/>
      <c r="AH225" s="383"/>
      <c r="AI225" s="385"/>
    </row>
    <row r="226" spans="1:35">
      <c r="B226" s="380" t="s">
        <v>1482</v>
      </c>
      <c r="C226" s="381" t="s">
        <v>1434</v>
      </c>
      <c r="D226" s="382" t="s">
        <v>886</v>
      </c>
      <c r="E226" s="382">
        <v>40</v>
      </c>
      <c r="F226" s="383" t="str">
        <f t="shared" si="22"/>
        <v>40ABC(4x95)</v>
      </c>
      <c r="G226" s="383" t="s">
        <v>2228</v>
      </c>
      <c r="H226" s="383" t="s">
        <v>109</v>
      </c>
      <c r="I226" s="383" t="s">
        <v>2197</v>
      </c>
      <c r="J226" s="383" t="s">
        <v>891</v>
      </c>
      <c r="K226" s="383" t="s">
        <v>892</v>
      </c>
      <c r="L226" s="383"/>
      <c r="M226" s="383"/>
      <c r="N226" s="383"/>
      <c r="O226" s="383"/>
      <c r="P226" s="383"/>
      <c r="Q226" s="383"/>
      <c r="R226" s="383"/>
      <c r="S226" s="383"/>
      <c r="T226" s="383"/>
      <c r="U226" s="383"/>
      <c r="V226" s="383"/>
      <c r="W226" s="383"/>
      <c r="X226" s="383"/>
      <c r="Y226" s="383"/>
      <c r="Z226" s="383"/>
      <c r="AA226" s="383"/>
      <c r="AB226" s="383"/>
      <c r="AC226" s="383"/>
      <c r="AD226" s="383"/>
      <c r="AE226" s="383"/>
      <c r="AF226" s="383"/>
      <c r="AG226" s="383"/>
      <c r="AH226" s="383"/>
      <c r="AI226" s="385"/>
    </row>
    <row r="227" spans="1:35">
      <c r="B227" s="380" t="s">
        <v>1453</v>
      </c>
      <c r="C227" s="381" t="s">
        <v>1433</v>
      </c>
      <c r="D227" s="382" t="s">
        <v>886</v>
      </c>
      <c r="E227" s="382">
        <v>40</v>
      </c>
      <c r="F227" s="383" t="str">
        <f t="shared" si="22"/>
        <v>40ABC(4x95)</v>
      </c>
      <c r="G227" s="383" t="s">
        <v>2468</v>
      </c>
      <c r="H227" s="383" t="s">
        <v>24</v>
      </c>
      <c r="I227" s="383" t="s">
        <v>264</v>
      </c>
      <c r="J227" s="383" t="s">
        <v>907</v>
      </c>
      <c r="K227" s="383"/>
      <c r="L227" s="383" t="s">
        <v>3</v>
      </c>
      <c r="M227" s="383"/>
      <c r="N227" s="383" t="s">
        <v>158</v>
      </c>
      <c r="O227" s="383"/>
      <c r="P227" s="383"/>
      <c r="Q227" s="383"/>
      <c r="R227" s="383"/>
      <c r="S227" s="383"/>
      <c r="T227" s="383"/>
      <c r="U227" s="383"/>
      <c r="V227" s="383"/>
      <c r="W227" s="383"/>
      <c r="X227" s="383"/>
      <c r="Y227" s="383"/>
      <c r="Z227" s="383"/>
      <c r="AA227" s="383"/>
      <c r="AB227" s="383"/>
      <c r="AC227" s="383"/>
      <c r="AD227" s="383"/>
      <c r="AE227" s="383"/>
      <c r="AF227" s="383"/>
      <c r="AG227" s="383"/>
      <c r="AH227" s="383"/>
      <c r="AI227" s="385"/>
    </row>
    <row r="228" spans="1:35">
      <c r="B228" s="380" t="s">
        <v>1527</v>
      </c>
      <c r="C228" s="381" t="s">
        <v>1528</v>
      </c>
      <c r="D228" s="382" t="s">
        <v>886</v>
      </c>
      <c r="E228" s="382">
        <v>40</v>
      </c>
      <c r="F228" s="383" t="str">
        <f t="shared" si="22"/>
        <v>40ABC(4x95)</v>
      </c>
      <c r="G228" s="383" t="s">
        <v>2228</v>
      </c>
      <c r="H228" s="383" t="s">
        <v>109</v>
      </c>
      <c r="I228" s="383" t="s">
        <v>2197</v>
      </c>
      <c r="J228" s="383" t="s">
        <v>891</v>
      </c>
      <c r="K228" s="383" t="s">
        <v>892</v>
      </c>
      <c r="L228" s="383"/>
      <c r="M228" s="383"/>
      <c r="N228" s="383"/>
      <c r="O228" s="383"/>
      <c r="P228" s="383"/>
      <c r="Q228" s="383"/>
      <c r="R228" s="383"/>
      <c r="S228" s="383"/>
      <c r="T228" s="383"/>
      <c r="U228" s="383"/>
      <c r="V228" s="383"/>
      <c r="W228" s="383"/>
      <c r="X228" s="383"/>
      <c r="Y228" s="383"/>
      <c r="Z228" s="383"/>
      <c r="AA228" s="383"/>
      <c r="AB228" s="383"/>
      <c r="AC228" s="383"/>
      <c r="AD228" s="383"/>
      <c r="AE228" s="383"/>
      <c r="AF228" s="383"/>
      <c r="AG228" s="383"/>
      <c r="AH228" s="383"/>
      <c r="AI228" s="385"/>
    </row>
    <row r="229" spans="1:35">
      <c r="B229" s="380" t="s">
        <v>1530</v>
      </c>
      <c r="C229" s="381" t="s">
        <v>1531</v>
      </c>
      <c r="D229" s="382" t="s">
        <v>886</v>
      </c>
      <c r="E229" s="382">
        <v>34</v>
      </c>
      <c r="F229" s="383" t="str">
        <f t="shared" si="22"/>
        <v>34ABC(4x95)</v>
      </c>
      <c r="G229" s="383" t="s">
        <v>273</v>
      </c>
      <c r="H229" s="383" t="s">
        <v>273</v>
      </c>
      <c r="I229" s="383" t="s">
        <v>2197</v>
      </c>
      <c r="J229" s="383" t="s">
        <v>889</v>
      </c>
      <c r="K229" s="383" t="s">
        <v>890</v>
      </c>
      <c r="L229" s="383" t="s">
        <v>273</v>
      </c>
      <c r="M229" s="383"/>
      <c r="N229" s="383" t="s">
        <v>158</v>
      </c>
      <c r="O229" s="383"/>
      <c r="P229" s="383"/>
      <c r="Q229" s="383"/>
      <c r="R229" s="383"/>
      <c r="S229" s="383"/>
      <c r="T229" s="383"/>
      <c r="U229" s="383"/>
      <c r="V229" s="383"/>
      <c r="W229" s="383"/>
      <c r="X229" s="383"/>
      <c r="Y229" s="383"/>
      <c r="Z229" s="383"/>
      <c r="AA229" s="383"/>
      <c r="AB229" s="383"/>
      <c r="AC229" s="383"/>
      <c r="AD229" s="383"/>
      <c r="AE229" s="383"/>
      <c r="AF229" s="383"/>
      <c r="AG229" s="383"/>
      <c r="AH229" s="383"/>
      <c r="AI229" s="385"/>
    </row>
    <row r="230" spans="1:35">
      <c r="B230" s="380"/>
      <c r="C230" s="386"/>
      <c r="D230" s="382"/>
      <c r="E230" s="382"/>
      <c r="F230" s="382" t="s">
        <v>918</v>
      </c>
      <c r="G230" s="384"/>
      <c r="H230" s="384"/>
      <c r="I230" s="383"/>
      <c r="J230" s="383"/>
      <c r="K230" s="383"/>
      <c r="L230" s="383"/>
      <c r="M230" s="383"/>
      <c r="N230" s="383"/>
      <c r="O230" s="383" t="s">
        <v>2185</v>
      </c>
      <c r="P230" s="383"/>
      <c r="Q230" s="383"/>
      <c r="R230" s="383"/>
      <c r="S230" s="383"/>
      <c r="T230" s="383"/>
      <c r="U230" s="383"/>
      <c r="V230" s="383"/>
      <c r="W230" s="383"/>
      <c r="X230" s="383"/>
      <c r="Y230" s="383"/>
      <c r="Z230" s="383"/>
      <c r="AA230" s="383"/>
      <c r="AB230" s="383"/>
      <c r="AC230" s="383"/>
      <c r="AD230" s="383"/>
      <c r="AE230" s="383"/>
      <c r="AF230" s="383"/>
      <c r="AG230" s="383"/>
      <c r="AH230" s="383"/>
      <c r="AI230" s="385"/>
    </row>
    <row r="231" spans="1:35" ht="51.75" customHeight="1">
      <c r="A231" s="366" t="s">
        <v>22</v>
      </c>
      <c r="B231" s="374" t="s">
        <v>271</v>
      </c>
      <c r="C231" s="375" t="s">
        <v>1260</v>
      </c>
      <c r="D231" s="382"/>
      <c r="E231" s="389">
        <f>E232</f>
        <v>49</v>
      </c>
      <c r="F231" s="383"/>
      <c r="G231" s="384"/>
      <c r="H231" s="384"/>
      <c r="I231" s="383"/>
      <c r="J231" s="383"/>
      <c r="K231" s="383"/>
      <c r="L231" s="383"/>
      <c r="M231" s="383"/>
      <c r="N231" s="383"/>
      <c r="O231" s="383"/>
      <c r="P231" s="383"/>
      <c r="Q231" s="383"/>
      <c r="R231" s="383"/>
      <c r="S231" s="383"/>
      <c r="T231" s="383"/>
      <c r="U231" s="383"/>
      <c r="V231" s="383"/>
      <c r="W231" s="383"/>
      <c r="X231" s="383"/>
      <c r="Y231" s="383"/>
      <c r="Z231" s="383"/>
      <c r="AA231" s="383"/>
      <c r="AB231" s="383"/>
      <c r="AC231" s="383"/>
      <c r="AD231" s="383"/>
      <c r="AE231" s="383"/>
      <c r="AF231" s="383"/>
      <c r="AG231" s="383"/>
      <c r="AH231" s="383"/>
      <c r="AI231" s="385"/>
    </row>
    <row r="232" spans="1:35" ht="27.6">
      <c r="B232" s="374" t="s">
        <v>885</v>
      </c>
      <c r="C232" s="375" t="s">
        <v>1532</v>
      </c>
      <c r="D232" s="382"/>
      <c r="E232" s="389">
        <f>+SUM(E233:E235)</f>
        <v>49</v>
      </c>
      <c r="F232" s="383"/>
      <c r="G232" s="384"/>
      <c r="H232" s="384"/>
      <c r="I232" s="383"/>
      <c r="J232" s="383"/>
      <c r="K232" s="383"/>
      <c r="L232" s="383"/>
      <c r="M232" s="383"/>
      <c r="N232" s="383"/>
      <c r="O232" s="383"/>
      <c r="P232" s="383"/>
      <c r="Q232" s="383"/>
      <c r="R232" s="383"/>
      <c r="S232" s="383"/>
      <c r="T232" s="383"/>
      <c r="U232" s="383"/>
      <c r="V232" s="383"/>
      <c r="W232" s="383"/>
      <c r="X232" s="383"/>
      <c r="Y232" s="383"/>
      <c r="Z232" s="383"/>
      <c r="AA232" s="383"/>
      <c r="AB232" s="383"/>
      <c r="AC232" s="383"/>
      <c r="AD232" s="383"/>
      <c r="AE232" s="383"/>
      <c r="AF232" s="383"/>
      <c r="AG232" s="383"/>
      <c r="AH232" s="383"/>
      <c r="AI232" s="385"/>
    </row>
    <row r="233" spans="1:35">
      <c r="B233" s="380" t="s">
        <v>1533</v>
      </c>
      <c r="C233" s="381" t="s">
        <v>1324</v>
      </c>
      <c r="D233" s="382"/>
      <c r="E233" s="382"/>
      <c r="F233" s="382" t="s">
        <v>913</v>
      </c>
      <c r="G233" s="383" t="s">
        <v>273</v>
      </c>
      <c r="H233" s="383" t="s">
        <v>273</v>
      </c>
      <c r="I233" s="383" t="s">
        <v>2197</v>
      </c>
      <c r="J233" s="383" t="s">
        <v>914</v>
      </c>
      <c r="K233" s="383" t="s">
        <v>890</v>
      </c>
      <c r="L233" s="383" t="s">
        <v>273</v>
      </c>
      <c r="M233" s="383"/>
      <c r="N233" s="383" t="s">
        <v>158</v>
      </c>
      <c r="O233" s="383" t="s">
        <v>2204</v>
      </c>
      <c r="P233" s="383"/>
      <c r="Q233" s="383"/>
      <c r="R233" s="383"/>
      <c r="S233" s="383"/>
      <c r="T233" s="383"/>
      <c r="U233" s="383"/>
      <c r="V233" s="383"/>
      <c r="W233" s="383"/>
      <c r="X233" s="383"/>
      <c r="Y233" s="383"/>
      <c r="Z233" s="383"/>
      <c r="AA233" s="383"/>
      <c r="AB233" s="383"/>
      <c r="AC233" s="383"/>
      <c r="AD233" s="383"/>
      <c r="AE233" s="383"/>
      <c r="AF233" s="383"/>
      <c r="AG233" s="383"/>
      <c r="AH233" s="383"/>
      <c r="AI233" s="385"/>
    </row>
    <row r="234" spans="1:35">
      <c r="B234" s="380" t="s">
        <v>1534</v>
      </c>
      <c r="C234" s="381" t="s">
        <v>1324</v>
      </c>
      <c r="D234" s="382" t="s">
        <v>915</v>
      </c>
      <c r="E234" s="382">
        <v>49</v>
      </c>
      <c r="F234" s="383" t="str">
        <f t="shared" ref="F234" si="23">ROUND(E234,0)&amp;D234</f>
        <v>49ABC(4x120)</v>
      </c>
      <c r="G234" s="383" t="s">
        <v>273</v>
      </c>
      <c r="H234" s="383" t="s">
        <v>273</v>
      </c>
      <c r="I234" s="383" t="s">
        <v>2197</v>
      </c>
      <c r="J234" s="383" t="s">
        <v>914</v>
      </c>
      <c r="K234" s="383" t="s">
        <v>890</v>
      </c>
      <c r="L234" s="383" t="s">
        <v>273</v>
      </c>
      <c r="M234" s="383"/>
      <c r="N234" s="383" t="s">
        <v>158</v>
      </c>
      <c r="O234" s="383" t="s">
        <v>2204</v>
      </c>
      <c r="P234" s="383"/>
      <c r="Q234" s="383"/>
      <c r="R234" s="383"/>
      <c r="S234" s="383"/>
      <c r="T234" s="383"/>
      <c r="U234" s="383"/>
      <c r="V234" s="383"/>
      <c r="W234" s="383"/>
      <c r="X234" s="383"/>
      <c r="Y234" s="383"/>
      <c r="Z234" s="383"/>
      <c r="AA234" s="383"/>
      <c r="AB234" s="383"/>
      <c r="AC234" s="383"/>
      <c r="AD234" s="383"/>
      <c r="AE234" s="383"/>
      <c r="AF234" s="383"/>
      <c r="AG234" s="383"/>
      <c r="AH234" s="383"/>
      <c r="AI234" s="385"/>
    </row>
    <row r="235" spans="1:35">
      <c r="B235" s="380"/>
      <c r="C235" s="381"/>
      <c r="D235" s="382"/>
      <c r="E235" s="382"/>
      <c r="F235" s="382" t="s">
        <v>913</v>
      </c>
      <c r="G235" s="383"/>
      <c r="H235" s="383"/>
      <c r="I235" s="383"/>
      <c r="J235" s="383"/>
      <c r="K235" s="383"/>
      <c r="L235" s="383"/>
      <c r="M235" s="383"/>
      <c r="N235" s="383"/>
      <c r="O235" s="383" t="s">
        <v>2185</v>
      </c>
      <c r="P235" s="383"/>
      <c r="Q235" s="383"/>
      <c r="R235" s="383"/>
      <c r="S235" s="383"/>
      <c r="T235" s="383"/>
      <c r="U235" s="383"/>
      <c r="V235" s="383"/>
      <c r="W235" s="383"/>
      <c r="X235" s="383"/>
      <c r="Y235" s="383"/>
      <c r="Z235" s="383"/>
      <c r="AA235" s="383"/>
      <c r="AB235" s="383"/>
      <c r="AC235" s="383"/>
      <c r="AD235" s="383"/>
      <c r="AE235" s="383"/>
      <c r="AF235" s="383"/>
      <c r="AG235" s="383"/>
      <c r="AH235" s="383"/>
      <c r="AI235" s="385"/>
    </row>
    <row r="236" spans="1:35" ht="27.6">
      <c r="A236" s="366" t="s">
        <v>22</v>
      </c>
      <c r="B236" s="374" t="s">
        <v>908</v>
      </c>
      <c r="C236" s="375" t="s">
        <v>1275</v>
      </c>
      <c r="D236" s="382"/>
      <c r="E236" s="389">
        <f>E237</f>
        <v>1185.7</v>
      </c>
      <c r="F236" s="357"/>
      <c r="G236" s="384"/>
      <c r="H236" s="384"/>
      <c r="I236" s="383"/>
      <c r="J236" s="383"/>
      <c r="K236" s="383"/>
      <c r="L236" s="383"/>
      <c r="M236" s="383"/>
      <c r="N236" s="383"/>
      <c r="O236" s="383"/>
      <c r="P236" s="383"/>
      <c r="Q236" s="383"/>
      <c r="R236" s="383"/>
      <c r="S236" s="383"/>
      <c r="T236" s="383"/>
      <c r="U236" s="383"/>
      <c r="V236" s="383"/>
      <c r="W236" s="383"/>
      <c r="X236" s="383"/>
      <c r="Y236" s="383"/>
      <c r="Z236" s="383"/>
      <c r="AA236" s="383"/>
      <c r="AB236" s="383"/>
      <c r="AC236" s="383"/>
      <c r="AD236" s="383"/>
      <c r="AE236" s="383"/>
      <c r="AF236" s="383"/>
      <c r="AG236" s="383"/>
      <c r="AH236" s="383"/>
      <c r="AI236" s="385"/>
    </row>
    <row r="237" spans="1:35" ht="27.6">
      <c r="B237" s="374" t="s">
        <v>885</v>
      </c>
      <c r="C237" s="375" t="s">
        <v>1535</v>
      </c>
      <c r="D237" s="382"/>
      <c r="E237" s="389">
        <f>+SUM(E238:E263)</f>
        <v>1185.7</v>
      </c>
      <c r="F237" s="383"/>
      <c r="G237" s="384"/>
      <c r="H237" s="384"/>
      <c r="I237" s="383"/>
      <c r="J237" s="383"/>
      <c r="K237" s="383"/>
      <c r="L237" s="383"/>
      <c r="M237" s="383"/>
      <c r="N237" s="383"/>
      <c r="O237" s="383"/>
      <c r="P237" s="383"/>
      <c r="Q237" s="383"/>
      <c r="R237" s="383"/>
      <c r="S237" s="383"/>
      <c r="T237" s="383"/>
      <c r="U237" s="383"/>
      <c r="V237" s="383"/>
      <c r="W237" s="383"/>
      <c r="X237" s="383"/>
      <c r="Y237" s="383"/>
      <c r="Z237" s="383"/>
      <c r="AA237" s="383"/>
      <c r="AB237" s="383"/>
      <c r="AC237" s="383"/>
      <c r="AD237" s="383"/>
      <c r="AE237" s="383"/>
      <c r="AF237" s="383"/>
      <c r="AG237" s="383"/>
      <c r="AH237" s="383"/>
      <c r="AI237" s="385"/>
    </row>
    <row r="238" spans="1:35">
      <c r="B238" s="380" t="s">
        <v>1536</v>
      </c>
      <c r="C238" s="386" t="s">
        <v>1538</v>
      </c>
      <c r="D238" s="382"/>
      <c r="E238" s="382"/>
      <c r="F238" s="382" t="s">
        <v>887</v>
      </c>
      <c r="G238" s="383" t="s">
        <v>273</v>
      </c>
      <c r="H238" s="383" t="s">
        <v>273</v>
      </c>
      <c r="I238" s="383" t="s">
        <v>2197</v>
      </c>
      <c r="J238" s="383" t="s">
        <v>889</v>
      </c>
      <c r="K238" s="383" t="s">
        <v>890</v>
      </c>
      <c r="L238" s="383"/>
      <c r="M238" s="383"/>
      <c r="N238" s="383"/>
      <c r="O238" s="383" t="s">
        <v>157</v>
      </c>
      <c r="P238" s="383"/>
      <c r="Q238" s="383"/>
      <c r="R238" s="383"/>
      <c r="S238" s="383"/>
      <c r="T238" s="383"/>
      <c r="U238" s="383"/>
      <c r="V238" s="383"/>
      <c r="W238" s="383"/>
      <c r="X238" s="383"/>
      <c r="Y238" s="383"/>
      <c r="Z238" s="383"/>
      <c r="AA238" s="383"/>
      <c r="AB238" s="383"/>
      <c r="AC238" s="383"/>
      <c r="AD238" s="383"/>
      <c r="AE238" s="383"/>
      <c r="AF238" s="383"/>
      <c r="AG238" s="383"/>
      <c r="AH238" s="383"/>
      <c r="AI238" s="385"/>
    </row>
    <row r="239" spans="1:35">
      <c r="B239" s="380" t="s">
        <v>1537</v>
      </c>
      <c r="C239" s="386" t="s">
        <v>1323</v>
      </c>
      <c r="D239" s="382" t="s">
        <v>886</v>
      </c>
      <c r="E239" s="387">
        <v>62.2</v>
      </c>
      <c r="F239" s="383" t="str">
        <f t="shared" ref="F239" si="24">ROUND(E239,0)&amp;D239</f>
        <v>62ABC(4x95)</v>
      </c>
      <c r="G239" s="383" t="s">
        <v>273</v>
      </c>
      <c r="H239" s="383" t="s">
        <v>273</v>
      </c>
      <c r="I239" s="383" t="s">
        <v>2197</v>
      </c>
      <c r="J239" s="383" t="s">
        <v>891</v>
      </c>
      <c r="K239" s="383" t="s">
        <v>892</v>
      </c>
      <c r="L239" s="383"/>
      <c r="M239" s="383"/>
      <c r="N239" s="383"/>
      <c r="O239" s="383"/>
      <c r="P239" s="383"/>
      <c r="Q239" s="383"/>
      <c r="R239" s="383"/>
      <c r="S239" s="383"/>
      <c r="T239" s="383"/>
      <c r="U239" s="383"/>
      <c r="V239" s="383"/>
      <c r="W239" s="383"/>
      <c r="X239" s="383"/>
      <c r="Y239" s="383"/>
      <c r="Z239" s="383"/>
      <c r="AA239" s="383"/>
      <c r="AB239" s="383"/>
      <c r="AC239" s="383"/>
      <c r="AD239" s="383"/>
      <c r="AE239" s="383"/>
      <c r="AF239" s="383"/>
      <c r="AG239" s="383"/>
      <c r="AH239" s="383"/>
      <c r="AI239" s="385"/>
    </row>
    <row r="240" spans="1:35">
      <c r="B240" s="380" t="s">
        <v>1462</v>
      </c>
      <c r="C240" s="381" t="s">
        <v>1460</v>
      </c>
      <c r="D240" s="382" t="s">
        <v>886</v>
      </c>
      <c r="E240" s="387">
        <v>43.5</v>
      </c>
      <c r="F240" s="383" t="str">
        <f t="shared" ref="F240:F262" si="25">ROUND(E240,0)&amp;D240</f>
        <v>44ABC(4x95)</v>
      </c>
      <c r="G240" s="383" t="s">
        <v>273</v>
      </c>
      <c r="H240" s="383" t="s">
        <v>273</v>
      </c>
      <c r="I240" s="383" t="s">
        <v>264</v>
      </c>
      <c r="J240" s="383" t="s">
        <v>907</v>
      </c>
      <c r="K240" s="383"/>
      <c r="L240" s="383"/>
      <c r="M240" s="383"/>
      <c r="N240" s="383"/>
      <c r="O240" s="383"/>
      <c r="P240" s="383"/>
      <c r="Q240" s="383"/>
      <c r="R240" s="383"/>
      <c r="S240" s="383"/>
      <c r="T240" s="383"/>
      <c r="U240" s="383"/>
      <c r="V240" s="383"/>
      <c r="W240" s="383"/>
      <c r="X240" s="383"/>
      <c r="Y240" s="383"/>
      <c r="Z240" s="383"/>
      <c r="AA240" s="383"/>
      <c r="AB240" s="383"/>
      <c r="AC240" s="383"/>
      <c r="AD240" s="383"/>
      <c r="AE240" s="383"/>
      <c r="AF240" s="383"/>
      <c r="AG240" s="383"/>
      <c r="AH240" s="383"/>
      <c r="AI240" s="385"/>
    </row>
    <row r="241" spans="2:35">
      <c r="B241" s="380" t="s">
        <v>1340</v>
      </c>
      <c r="C241" s="381" t="s">
        <v>1460</v>
      </c>
      <c r="D241" s="382" t="s">
        <v>886</v>
      </c>
      <c r="E241" s="387">
        <v>51</v>
      </c>
      <c r="F241" s="383" t="str">
        <f t="shared" si="25"/>
        <v>51ABC(4x95)</v>
      </c>
      <c r="G241" s="383" t="s">
        <v>273</v>
      </c>
      <c r="H241" s="383" t="s">
        <v>273</v>
      </c>
      <c r="I241" s="383" t="s">
        <v>264</v>
      </c>
      <c r="J241" s="383" t="s">
        <v>907</v>
      </c>
      <c r="K241" s="383"/>
      <c r="L241" s="383"/>
      <c r="M241" s="383"/>
      <c r="N241" s="383"/>
      <c r="O241" s="383"/>
      <c r="P241" s="383"/>
      <c r="Q241" s="383"/>
      <c r="R241" s="383"/>
      <c r="S241" s="383"/>
      <c r="T241" s="383"/>
      <c r="U241" s="383"/>
      <c r="V241" s="383"/>
      <c r="W241" s="383"/>
      <c r="X241" s="383"/>
      <c r="Y241" s="383"/>
      <c r="Z241" s="383"/>
      <c r="AA241" s="383"/>
      <c r="AB241" s="383"/>
      <c r="AC241" s="383"/>
      <c r="AD241" s="383"/>
      <c r="AE241" s="383"/>
      <c r="AF241" s="383"/>
      <c r="AG241" s="383"/>
      <c r="AH241" s="383"/>
      <c r="AI241" s="385"/>
    </row>
    <row r="242" spans="2:35">
      <c r="B242" s="380" t="s">
        <v>1341</v>
      </c>
      <c r="C242" s="381" t="s">
        <v>1460</v>
      </c>
      <c r="D242" s="382" t="s">
        <v>886</v>
      </c>
      <c r="E242" s="387">
        <v>48.5</v>
      </c>
      <c r="F242" s="383" t="str">
        <f t="shared" si="25"/>
        <v>49ABC(4x95)</v>
      </c>
      <c r="G242" s="383" t="s">
        <v>273</v>
      </c>
      <c r="H242" s="383" t="s">
        <v>273</v>
      </c>
      <c r="I242" s="383" t="s">
        <v>264</v>
      </c>
      <c r="J242" s="383" t="s">
        <v>907</v>
      </c>
      <c r="K242" s="383"/>
      <c r="L242" s="383"/>
      <c r="M242" s="383"/>
      <c r="N242" s="383"/>
      <c r="O242" s="383"/>
      <c r="P242" s="383"/>
      <c r="Q242" s="383"/>
      <c r="R242" s="383"/>
      <c r="S242" s="383"/>
      <c r="T242" s="383"/>
      <c r="U242" s="383"/>
      <c r="V242" s="383"/>
      <c r="W242" s="383"/>
      <c r="X242" s="383"/>
      <c r="Y242" s="383"/>
      <c r="Z242" s="383"/>
      <c r="AA242" s="383"/>
      <c r="AB242" s="383"/>
      <c r="AC242" s="383"/>
      <c r="AD242" s="383"/>
      <c r="AE242" s="383"/>
      <c r="AF242" s="383"/>
      <c r="AG242" s="383"/>
      <c r="AH242" s="383"/>
      <c r="AI242" s="385"/>
    </row>
    <row r="243" spans="2:35">
      <c r="B243" s="380" t="s">
        <v>1342</v>
      </c>
      <c r="C243" s="381" t="s">
        <v>1460</v>
      </c>
      <c r="D243" s="382" t="s">
        <v>886</v>
      </c>
      <c r="E243" s="387">
        <v>53</v>
      </c>
      <c r="F243" s="383" t="str">
        <f t="shared" si="25"/>
        <v>53ABC(4x95)</v>
      </c>
      <c r="G243" s="383" t="s">
        <v>273</v>
      </c>
      <c r="H243" s="383" t="s">
        <v>273</v>
      </c>
      <c r="I243" s="383" t="s">
        <v>264</v>
      </c>
      <c r="J243" s="383" t="s">
        <v>907</v>
      </c>
      <c r="K243" s="383"/>
      <c r="L243" s="383"/>
      <c r="M243" s="383"/>
      <c r="N243" s="383"/>
      <c r="O243" s="383"/>
      <c r="P243" s="383"/>
      <c r="Q243" s="383"/>
      <c r="R243" s="383"/>
      <c r="S243" s="383"/>
      <c r="T243" s="383"/>
      <c r="U243" s="383"/>
      <c r="V243" s="383"/>
      <c r="W243" s="383"/>
      <c r="X243" s="383"/>
      <c r="Y243" s="383"/>
      <c r="Z243" s="383"/>
      <c r="AA243" s="383"/>
      <c r="AB243" s="383"/>
      <c r="AC243" s="383"/>
      <c r="AD243" s="383"/>
      <c r="AE243" s="383"/>
      <c r="AF243" s="383"/>
      <c r="AG243" s="383"/>
      <c r="AH243" s="383"/>
      <c r="AI243" s="385"/>
    </row>
    <row r="244" spans="2:35">
      <c r="B244" s="380" t="s">
        <v>1343</v>
      </c>
      <c r="C244" s="381" t="s">
        <v>1460</v>
      </c>
      <c r="D244" s="382" t="s">
        <v>886</v>
      </c>
      <c r="E244" s="387">
        <v>43</v>
      </c>
      <c r="F244" s="383" t="str">
        <f t="shared" si="25"/>
        <v>43ABC(4x95)</v>
      </c>
      <c r="G244" s="383" t="s">
        <v>273</v>
      </c>
      <c r="H244" s="383" t="s">
        <v>273</v>
      </c>
      <c r="I244" s="383" t="s">
        <v>264</v>
      </c>
      <c r="J244" s="383" t="s">
        <v>907</v>
      </c>
      <c r="K244" s="383"/>
      <c r="L244" s="383"/>
      <c r="M244" s="383"/>
      <c r="N244" s="383"/>
      <c r="O244" s="383"/>
      <c r="P244" s="383"/>
      <c r="Q244" s="383"/>
      <c r="R244" s="383"/>
      <c r="S244" s="383"/>
      <c r="T244" s="383"/>
      <c r="U244" s="383"/>
      <c r="V244" s="383"/>
      <c r="W244" s="383"/>
      <c r="X244" s="383"/>
      <c r="Y244" s="383"/>
      <c r="Z244" s="383"/>
      <c r="AA244" s="383"/>
      <c r="AB244" s="383"/>
      <c r="AC244" s="383"/>
      <c r="AD244" s="383"/>
      <c r="AE244" s="383"/>
      <c r="AF244" s="383"/>
      <c r="AG244" s="383"/>
      <c r="AH244" s="383"/>
      <c r="AI244" s="385"/>
    </row>
    <row r="245" spans="2:35">
      <c r="B245" s="380" t="s">
        <v>1428</v>
      </c>
      <c r="C245" s="381" t="s">
        <v>1461</v>
      </c>
      <c r="D245" s="382" t="s">
        <v>886</v>
      </c>
      <c r="E245" s="387">
        <v>49.5</v>
      </c>
      <c r="F245" s="383" t="str">
        <f t="shared" si="25"/>
        <v>50ABC(4x95)</v>
      </c>
      <c r="G245" s="383" t="s">
        <v>273</v>
      </c>
      <c r="H245" s="383" t="s">
        <v>273</v>
      </c>
      <c r="I245" s="383" t="s">
        <v>2197</v>
      </c>
      <c r="J245" s="383" t="s">
        <v>891</v>
      </c>
      <c r="K245" s="383" t="s">
        <v>892</v>
      </c>
      <c r="L245" s="383"/>
      <c r="M245" s="383"/>
      <c r="N245" s="383"/>
      <c r="O245" s="383"/>
      <c r="P245" s="383"/>
      <c r="Q245" s="383"/>
      <c r="R245" s="383"/>
      <c r="S245" s="383"/>
      <c r="T245" s="383"/>
      <c r="U245" s="383"/>
      <c r="V245" s="383"/>
      <c r="W245" s="383"/>
      <c r="X245" s="383"/>
      <c r="Y245" s="383"/>
      <c r="Z245" s="383"/>
      <c r="AA245" s="383"/>
      <c r="AB245" s="383"/>
      <c r="AC245" s="383"/>
      <c r="AD245" s="383"/>
      <c r="AE245" s="383"/>
      <c r="AF245" s="383"/>
      <c r="AG245" s="383"/>
      <c r="AH245" s="383"/>
      <c r="AI245" s="385"/>
    </row>
    <row r="246" spans="2:35">
      <c r="B246" s="380" t="s">
        <v>1344</v>
      </c>
      <c r="C246" s="381" t="s">
        <v>1460</v>
      </c>
      <c r="D246" s="382" t="s">
        <v>886</v>
      </c>
      <c r="E246" s="387">
        <v>37</v>
      </c>
      <c r="F246" s="383" t="str">
        <f t="shared" si="25"/>
        <v>37ABC(4x95)</v>
      </c>
      <c r="G246" s="383" t="s">
        <v>273</v>
      </c>
      <c r="H246" s="383" t="s">
        <v>273</v>
      </c>
      <c r="I246" s="383" t="s">
        <v>264</v>
      </c>
      <c r="J246" s="383" t="s">
        <v>907</v>
      </c>
      <c r="K246" s="383"/>
      <c r="L246" s="383"/>
      <c r="M246" s="383"/>
      <c r="N246" s="383"/>
      <c r="O246" s="383"/>
      <c r="P246" s="383"/>
      <c r="Q246" s="383"/>
      <c r="R246" s="383"/>
      <c r="S246" s="383"/>
      <c r="T246" s="383"/>
      <c r="U246" s="383"/>
      <c r="V246" s="383"/>
      <c r="W246" s="383"/>
      <c r="X246" s="383"/>
      <c r="Y246" s="383"/>
      <c r="Z246" s="383"/>
      <c r="AA246" s="383"/>
      <c r="AB246" s="383"/>
      <c r="AC246" s="383"/>
      <c r="AD246" s="383"/>
      <c r="AE246" s="383"/>
      <c r="AF246" s="383"/>
      <c r="AG246" s="383"/>
      <c r="AH246" s="383"/>
      <c r="AI246" s="385"/>
    </row>
    <row r="247" spans="2:35">
      <c r="B247" s="380" t="s">
        <v>1345</v>
      </c>
      <c r="C247" s="381" t="s">
        <v>1460</v>
      </c>
      <c r="D247" s="382" t="s">
        <v>886</v>
      </c>
      <c r="E247" s="387">
        <v>35.5</v>
      </c>
      <c r="F247" s="383" t="str">
        <f t="shared" si="25"/>
        <v>36ABC(4x95)</v>
      </c>
      <c r="G247" s="383" t="s">
        <v>273</v>
      </c>
      <c r="H247" s="383" t="s">
        <v>273</v>
      </c>
      <c r="I247" s="383" t="s">
        <v>264</v>
      </c>
      <c r="J247" s="383" t="s">
        <v>907</v>
      </c>
      <c r="K247" s="383"/>
      <c r="L247" s="383"/>
      <c r="M247" s="383"/>
      <c r="N247" s="383"/>
      <c r="O247" s="383"/>
      <c r="P247" s="383"/>
      <c r="Q247" s="383"/>
      <c r="R247" s="383"/>
      <c r="S247" s="383"/>
      <c r="T247" s="383"/>
      <c r="U247" s="383"/>
      <c r="V247" s="383"/>
      <c r="W247" s="383"/>
      <c r="X247" s="383"/>
      <c r="Y247" s="383"/>
      <c r="Z247" s="383"/>
      <c r="AA247" s="383"/>
      <c r="AB247" s="383"/>
      <c r="AC247" s="383"/>
      <c r="AD247" s="383"/>
      <c r="AE247" s="383"/>
      <c r="AF247" s="383"/>
      <c r="AG247" s="383"/>
      <c r="AH247" s="383"/>
      <c r="AI247" s="385"/>
    </row>
    <row r="248" spans="2:35">
      <c r="B248" s="380" t="s">
        <v>1346</v>
      </c>
      <c r="C248" s="381" t="s">
        <v>1460</v>
      </c>
      <c r="D248" s="382" t="s">
        <v>886</v>
      </c>
      <c r="E248" s="387">
        <v>49</v>
      </c>
      <c r="F248" s="383" t="str">
        <f t="shared" si="25"/>
        <v>49ABC(4x95)</v>
      </c>
      <c r="G248" s="383" t="s">
        <v>273</v>
      </c>
      <c r="H248" s="383" t="s">
        <v>273</v>
      </c>
      <c r="I248" s="383" t="s">
        <v>264</v>
      </c>
      <c r="J248" s="383" t="s">
        <v>907</v>
      </c>
      <c r="K248" s="383"/>
      <c r="L248" s="383"/>
      <c r="M248" s="383"/>
      <c r="N248" s="383"/>
      <c r="O248" s="383"/>
      <c r="P248" s="383"/>
      <c r="Q248" s="383"/>
      <c r="R248" s="383"/>
      <c r="S248" s="383"/>
      <c r="T248" s="383"/>
      <c r="U248" s="383"/>
      <c r="V248" s="383"/>
      <c r="W248" s="383"/>
      <c r="X248" s="383"/>
      <c r="Y248" s="383"/>
      <c r="Z248" s="383"/>
      <c r="AA248" s="383"/>
      <c r="AB248" s="383"/>
      <c r="AC248" s="383"/>
      <c r="AD248" s="383"/>
      <c r="AE248" s="383"/>
      <c r="AF248" s="383"/>
      <c r="AG248" s="383"/>
      <c r="AH248" s="383"/>
      <c r="AI248" s="385"/>
    </row>
    <row r="249" spans="2:35">
      <c r="B249" s="380" t="s">
        <v>1463</v>
      </c>
      <c r="C249" s="381" t="s">
        <v>1460</v>
      </c>
      <c r="D249" s="382" t="s">
        <v>886</v>
      </c>
      <c r="E249" s="387">
        <v>53</v>
      </c>
      <c r="F249" s="383" t="str">
        <f t="shared" si="25"/>
        <v>53ABC(4x95)</v>
      </c>
      <c r="G249" s="383" t="s">
        <v>273</v>
      </c>
      <c r="H249" s="383" t="s">
        <v>273</v>
      </c>
      <c r="I249" s="383" t="s">
        <v>264</v>
      </c>
      <c r="J249" s="383" t="s">
        <v>907</v>
      </c>
      <c r="K249" s="383"/>
      <c r="L249" s="383"/>
      <c r="M249" s="383"/>
      <c r="N249" s="383"/>
      <c r="O249" s="383"/>
      <c r="P249" s="383"/>
      <c r="Q249" s="383"/>
      <c r="R249" s="383"/>
      <c r="S249" s="383"/>
      <c r="T249" s="383"/>
      <c r="U249" s="383"/>
      <c r="V249" s="383"/>
      <c r="W249" s="383"/>
      <c r="X249" s="383"/>
      <c r="Y249" s="383"/>
      <c r="Z249" s="383"/>
      <c r="AA249" s="383"/>
      <c r="AB249" s="383"/>
      <c r="AC249" s="383"/>
      <c r="AD249" s="383"/>
      <c r="AE249" s="383"/>
      <c r="AF249" s="383"/>
      <c r="AG249" s="383"/>
      <c r="AH249" s="383"/>
      <c r="AI249" s="385"/>
    </row>
    <row r="250" spans="2:35">
      <c r="B250" s="380" t="s">
        <v>1464</v>
      </c>
      <c r="C250" s="381" t="s">
        <v>1460</v>
      </c>
      <c r="D250" s="382" t="s">
        <v>886</v>
      </c>
      <c r="E250" s="387">
        <v>49</v>
      </c>
      <c r="F250" s="383" t="str">
        <f t="shared" si="25"/>
        <v>49ABC(4x95)</v>
      </c>
      <c r="G250" s="383" t="s">
        <v>273</v>
      </c>
      <c r="H250" s="383" t="s">
        <v>273</v>
      </c>
      <c r="I250" s="383" t="s">
        <v>264</v>
      </c>
      <c r="J250" s="383" t="s">
        <v>907</v>
      </c>
      <c r="K250" s="383"/>
      <c r="L250" s="383"/>
      <c r="M250" s="383"/>
      <c r="N250" s="383"/>
      <c r="O250" s="383"/>
      <c r="P250" s="383"/>
      <c r="Q250" s="383"/>
      <c r="R250" s="383"/>
      <c r="S250" s="383"/>
      <c r="T250" s="383"/>
      <c r="U250" s="383"/>
      <c r="V250" s="383"/>
      <c r="W250" s="383"/>
      <c r="X250" s="383"/>
      <c r="Y250" s="383"/>
      <c r="Z250" s="383"/>
      <c r="AA250" s="383"/>
      <c r="AB250" s="383"/>
      <c r="AC250" s="383"/>
      <c r="AD250" s="383"/>
      <c r="AE250" s="383"/>
      <c r="AF250" s="383"/>
      <c r="AG250" s="383"/>
      <c r="AH250" s="383"/>
      <c r="AI250" s="385"/>
    </row>
    <row r="251" spans="2:35">
      <c r="B251" s="380" t="s">
        <v>1465</v>
      </c>
      <c r="C251" s="381" t="s">
        <v>1461</v>
      </c>
      <c r="D251" s="382" t="s">
        <v>886</v>
      </c>
      <c r="E251" s="387">
        <v>55</v>
      </c>
      <c r="F251" s="383" t="str">
        <f t="shared" si="25"/>
        <v>55ABC(4x95)</v>
      </c>
      <c r="G251" s="383" t="s">
        <v>273</v>
      </c>
      <c r="H251" s="383" t="s">
        <v>273</v>
      </c>
      <c r="I251" s="383" t="s">
        <v>2197</v>
      </c>
      <c r="J251" s="383" t="s">
        <v>891</v>
      </c>
      <c r="K251" s="383" t="s">
        <v>892</v>
      </c>
      <c r="L251" s="383"/>
      <c r="M251" s="383"/>
      <c r="N251" s="383"/>
      <c r="O251" s="383"/>
      <c r="P251" s="383"/>
      <c r="Q251" s="383"/>
      <c r="R251" s="383"/>
      <c r="S251" s="383"/>
      <c r="T251" s="383"/>
      <c r="U251" s="383"/>
      <c r="V251" s="383"/>
      <c r="W251" s="383"/>
      <c r="X251" s="383"/>
      <c r="Y251" s="383"/>
      <c r="Z251" s="383"/>
      <c r="AA251" s="383"/>
      <c r="AB251" s="383"/>
      <c r="AC251" s="383"/>
      <c r="AD251" s="383"/>
      <c r="AE251" s="383"/>
      <c r="AF251" s="383"/>
      <c r="AG251" s="383"/>
      <c r="AH251" s="383"/>
      <c r="AI251" s="385"/>
    </row>
    <row r="252" spans="2:35">
      <c r="B252" s="380" t="s">
        <v>1466</v>
      </c>
      <c r="C252" s="381" t="s">
        <v>1460</v>
      </c>
      <c r="D252" s="382" t="s">
        <v>886</v>
      </c>
      <c r="E252" s="387">
        <v>41.5</v>
      </c>
      <c r="F252" s="383" t="str">
        <f t="shared" si="25"/>
        <v>42ABC(4x95)</v>
      </c>
      <c r="G252" s="383" t="s">
        <v>273</v>
      </c>
      <c r="H252" s="383" t="s">
        <v>273</v>
      </c>
      <c r="I252" s="383" t="s">
        <v>264</v>
      </c>
      <c r="J252" s="383" t="s">
        <v>907</v>
      </c>
      <c r="K252" s="383"/>
      <c r="L252" s="383"/>
      <c r="M252" s="383"/>
      <c r="N252" s="383"/>
      <c r="O252" s="383"/>
      <c r="P252" s="383"/>
      <c r="Q252" s="383"/>
      <c r="R252" s="383"/>
      <c r="S252" s="383"/>
      <c r="T252" s="383"/>
      <c r="U252" s="383"/>
      <c r="V252" s="383"/>
      <c r="W252" s="383"/>
      <c r="X252" s="383"/>
      <c r="Y252" s="383"/>
      <c r="Z252" s="383"/>
      <c r="AA252" s="383"/>
      <c r="AB252" s="383"/>
      <c r="AC252" s="383"/>
      <c r="AD252" s="383"/>
      <c r="AE252" s="383"/>
      <c r="AF252" s="383"/>
      <c r="AG252" s="383"/>
      <c r="AH252" s="383"/>
      <c r="AI252" s="385"/>
    </row>
    <row r="253" spans="2:35">
      <c r="B253" s="380" t="s">
        <v>1497</v>
      </c>
      <c r="C253" s="381" t="s">
        <v>1460</v>
      </c>
      <c r="D253" s="382" t="s">
        <v>886</v>
      </c>
      <c r="E253" s="387">
        <v>50.5</v>
      </c>
      <c r="F253" s="383" t="str">
        <f t="shared" si="25"/>
        <v>51ABC(4x95)</v>
      </c>
      <c r="G253" s="383" t="s">
        <v>273</v>
      </c>
      <c r="H253" s="383" t="s">
        <v>273</v>
      </c>
      <c r="I253" s="383" t="s">
        <v>264</v>
      </c>
      <c r="J253" s="383" t="s">
        <v>907</v>
      </c>
      <c r="K253" s="383"/>
      <c r="L253" s="383"/>
      <c r="M253" s="383"/>
      <c r="N253" s="383"/>
      <c r="O253" s="383"/>
      <c r="P253" s="383"/>
      <c r="Q253" s="383"/>
      <c r="R253" s="383"/>
      <c r="S253" s="383"/>
      <c r="T253" s="383"/>
      <c r="U253" s="383"/>
      <c r="V253" s="383"/>
      <c r="W253" s="383"/>
      <c r="X253" s="383"/>
      <c r="Y253" s="383"/>
      <c r="Z253" s="383"/>
      <c r="AA253" s="383"/>
      <c r="AB253" s="383"/>
      <c r="AC253" s="383"/>
      <c r="AD253" s="383"/>
      <c r="AE253" s="383"/>
      <c r="AF253" s="383"/>
      <c r="AG253" s="383"/>
      <c r="AH253" s="383"/>
      <c r="AI253" s="385"/>
    </row>
    <row r="254" spans="2:35">
      <c r="B254" s="380" t="s">
        <v>1498</v>
      </c>
      <c r="C254" s="381" t="s">
        <v>1460</v>
      </c>
      <c r="D254" s="382" t="s">
        <v>886</v>
      </c>
      <c r="E254" s="387">
        <v>40.5</v>
      </c>
      <c r="F254" s="383" t="str">
        <f t="shared" si="25"/>
        <v>41ABC(4x95)</v>
      </c>
      <c r="G254" s="383" t="s">
        <v>273</v>
      </c>
      <c r="H254" s="383" t="s">
        <v>273</v>
      </c>
      <c r="I254" s="383" t="s">
        <v>264</v>
      </c>
      <c r="J254" s="383" t="s">
        <v>907</v>
      </c>
      <c r="K254" s="383"/>
      <c r="L254" s="383"/>
      <c r="M254" s="383"/>
      <c r="N254" s="383"/>
      <c r="O254" s="383"/>
      <c r="P254" s="383"/>
      <c r="Q254" s="383"/>
      <c r="R254" s="383"/>
      <c r="S254" s="383"/>
      <c r="T254" s="383"/>
      <c r="U254" s="383"/>
      <c r="V254" s="383"/>
      <c r="W254" s="383"/>
      <c r="X254" s="383"/>
      <c r="Y254" s="383"/>
      <c r="Z254" s="383"/>
      <c r="AA254" s="383"/>
      <c r="AB254" s="383"/>
      <c r="AC254" s="383"/>
      <c r="AD254" s="383"/>
      <c r="AE254" s="383"/>
      <c r="AF254" s="383"/>
      <c r="AG254" s="383"/>
      <c r="AH254" s="383"/>
      <c r="AI254" s="385"/>
    </row>
    <row r="255" spans="2:35">
      <c r="B255" s="380" t="s">
        <v>1422</v>
      </c>
      <c r="C255" s="381" t="s">
        <v>1460</v>
      </c>
      <c r="D255" s="382" t="s">
        <v>886</v>
      </c>
      <c r="E255" s="387">
        <v>40</v>
      </c>
      <c r="F255" s="383" t="str">
        <f t="shared" si="25"/>
        <v>40ABC(4x95)</v>
      </c>
      <c r="G255" s="383" t="s">
        <v>273</v>
      </c>
      <c r="H255" s="383" t="s">
        <v>273</v>
      </c>
      <c r="I255" s="383" t="s">
        <v>264</v>
      </c>
      <c r="J255" s="383" t="s">
        <v>907</v>
      </c>
      <c r="K255" s="383"/>
      <c r="L255" s="383"/>
      <c r="M255" s="383"/>
      <c r="N255" s="383"/>
      <c r="O255" s="383"/>
      <c r="P255" s="383"/>
      <c r="Q255" s="383"/>
      <c r="R255" s="383"/>
      <c r="S255" s="383"/>
      <c r="T255" s="383"/>
      <c r="U255" s="383"/>
      <c r="V255" s="383"/>
      <c r="W255" s="383"/>
      <c r="X255" s="383"/>
      <c r="Y255" s="383"/>
      <c r="Z255" s="383"/>
      <c r="AA255" s="383"/>
      <c r="AB255" s="383"/>
      <c r="AC255" s="383"/>
      <c r="AD255" s="383"/>
      <c r="AE255" s="383"/>
      <c r="AF255" s="383"/>
      <c r="AG255" s="383"/>
      <c r="AH255" s="383"/>
      <c r="AI255" s="385"/>
    </row>
    <row r="256" spans="2:35">
      <c r="B256" s="380" t="s">
        <v>1499</v>
      </c>
      <c r="C256" s="381" t="s">
        <v>1461</v>
      </c>
      <c r="D256" s="382" t="s">
        <v>886</v>
      </c>
      <c r="E256" s="387">
        <v>45</v>
      </c>
      <c r="F256" s="383" t="str">
        <f t="shared" si="25"/>
        <v>45ABC(4x95)</v>
      </c>
      <c r="G256" s="383" t="s">
        <v>273</v>
      </c>
      <c r="H256" s="383" t="s">
        <v>273</v>
      </c>
      <c r="I256" s="383" t="s">
        <v>2197</v>
      </c>
      <c r="J256" s="383" t="s">
        <v>891</v>
      </c>
      <c r="K256" s="383" t="s">
        <v>892</v>
      </c>
      <c r="L256" s="383"/>
      <c r="M256" s="383"/>
      <c r="N256" s="383"/>
      <c r="O256" s="383"/>
      <c r="P256" s="383"/>
      <c r="Q256" s="383"/>
      <c r="R256" s="383"/>
      <c r="S256" s="383"/>
      <c r="T256" s="383"/>
      <c r="U256" s="383"/>
      <c r="V256" s="383"/>
      <c r="W256" s="383"/>
      <c r="X256" s="383"/>
      <c r="Y256" s="383"/>
      <c r="Z256" s="383"/>
      <c r="AA256" s="383"/>
      <c r="AB256" s="383"/>
      <c r="AC256" s="383"/>
      <c r="AD256" s="383"/>
      <c r="AE256" s="383"/>
      <c r="AF256" s="383"/>
      <c r="AG256" s="383"/>
      <c r="AH256" s="383"/>
      <c r="AI256" s="385"/>
    </row>
    <row r="257" spans="1:35">
      <c r="B257" s="380" t="s">
        <v>1500</v>
      </c>
      <c r="C257" s="381" t="s">
        <v>1460</v>
      </c>
      <c r="D257" s="382" t="s">
        <v>886</v>
      </c>
      <c r="E257" s="387">
        <v>47.5</v>
      </c>
      <c r="F257" s="383" t="str">
        <f t="shared" si="25"/>
        <v>48ABC(4x95)</v>
      </c>
      <c r="G257" s="383" t="s">
        <v>273</v>
      </c>
      <c r="H257" s="383" t="s">
        <v>273</v>
      </c>
      <c r="I257" s="383" t="s">
        <v>264</v>
      </c>
      <c r="J257" s="383" t="s">
        <v>907</v>
      </c>
      <c r="K257" s="383"/>
      <c r="L257" s="383"/>
      <c r="M257" s="383"/>
      <c r="N257" s="383"/>
      <c r="O257" s="383"/>
      <c r="P257" s="383"/>
      <c r="Q257" s="383"/>
      <c r="R257" s="383"/>
      <c r="S257" s="383"/>
      <c r="T257" s="383"/>
      <c r="U257" s="383"/>
      <c r="V257" s="383"/>
      <c r="W257" s="383"/>
      <c r="X257" s="383"/>
      <c r="Y257" s="383"/>
      <c r="Z257" s="383"/>
      <c r="AA257" s="383"/>
      <c r="AB257" s="383"/>
      <c r="AC257" s="383"/>
      <c r="AD257" s="383"/>
      <c r="AE257" s="383"/>
      <c r="AF257" s="383"/>
      <c r="AG257" s="383"/>
      <c r="AH257" s="383"/>
      <c r="AI257" s="385"/>
    </row>
    <row r="258" spans="1:35">
      <c r="B258" s="380" t="s">
        <v>1394</v>
      </c>
      <c r="C258" s="381" t="s">
        <v>1460</v>
      </c>
      <c r="D258" s="382" t="s">
        <v>886</v>
      </c>
      <c r="E258" s="387">
        <v>46.5</v>
      </c>
      <c r="F258" s="383" t="str">
        <f t="shared" si="25"/>
        <v>47ABC(4x95)</v>
      </c>
      <c r="G258" s="383" t="s">
        <v>273</v>
      </c>
      <c r="H258" s="383" t="s">
        <v>273</v>
      </c>
      <c r="I258" s="383" t="s">
        <v>264</v>
      </c>
      <c r="J258" s="383" t="s">
        <v>907</v>
      </c>
      <c r="K258" s="383"/>
      <c r="L258" s="383"/>
      <c r="M258" s="383"/>
      <c r="N258" s="383"/>
      <c r="O258" s="383"/>
      <c r="P258" s="383"/>
      <c r="Q258" s="383"/>
      <c r="R258" s="383"/>
      <c r="S258" s="383"/>
      <c r="T258" s="383"/>
      <c r="U258" s="383"/>
      <c r="V258" s="383"/>
      <c r="W258" s="383"/>
      <c r="X258" s="383"/>
      <c r="Y258" s="383"/>
      <c r="Z258" s="383"/>
      <c r="AA258" s="383"/>
      <c r="AB258" s="383"/>
      <c r="AC258" s="383"/>
      <c r="AD258" s="383"/>
      <c r="AE258" s="383"/>
      <c r="AF258" s="383"/>
      <c r="AG258" s="383"/>
      <c r="AH258" s="383"/>
      <c r="AI258" s="385"/>
    </row>
    <row r="259" spans="1:35">
      <c r="B259" s="380" t="s">
        <v>1507</v>
      </c>
      <c r="C259" s="381" t="s">
        <v>1460</v>
      </c>
      <c r="D259" s="382" t="s">
        <v>886</v>
      </c>
      <c r="E259" s="387">
        <v>51.5</v>
      </c>
      <c r="F259" s="383" t="str">
        <f t="shared" si="25"/>
        <v>52ABC(4x95)</v>
      </c>
      <c r="G259" s="383" t="s">
        <v>273</v>
      </c>
      <c r="H259" s="383" t="s">
        <v>273</v>
      </c>
      <c r="I259" s="383" t="s">
        <v>264</v>
      </c>
      <c r="J259" s="383" t="s">
        <v>907</v>
      </c>
      <c r="K259" s="383"/>
      <c r="L259" s="383"/>
      <c r="M259" s="383"/>
      <c r="N259" s="383"/>
      <c r="O259" s="383"/>
      <c r="P259" s="383"/>
      <c r="Q259" s="383"/>
      <c r="R259" s="383"/>
      <c r="S259" s="383"/>
      <c r="T259" s="383"/>
      <c r="U259" s="383"/>
      <c r="V259" s="383"/>
      <c r="W259" s="383"/>
      <c r="X259" s="383"/>
      <c r="Y259" s="383"/>
      <c r="Z259" s="383"/>
      <c r="AA259" s="383"/>
      <c r="AB259" s="383"/>
      <c r="AC259" s="383"/>
      <c r="AD259" s="383"/>
      <c r="AE259" s="383"/>
      <c r="AF259" s="383"/>
      <c r="AG259" s="383"/>
      <c r="AH259" s="383"/>
      <c r="AI259" s="385"/>
    </row>
    <row r="260" spans="1:35">
      <c r="B260" s="380" t="s">
        <v>1396</v>
      </c>
      <c r="C260" s="381" t="s">
        <v>1460</v>
      </c>
      <c r="D260" s="382" t="s">
        <v>886</v>
      </c>
      <c r="E260" s="387">
        <v>48</v>
      </c>
      <c r="F260" s="383" t="str">
        <f t="shared" si="25"/>
        <v>48ABC(4x95)</v>
      </c>
      <c r="G260" s="383" t="s">
        <v>273</v>
      </c>
      <c r="H260" s="383" t="s">
        <v>273</v>
      </c>
      <c r="I260" s="383" t="s">
        <v>264</v>
      </c>
      <c r="J260" s="383" t="s">
        <v>907</v>
      </c>
      <c r="K260" s="383"/>
      <c r="L260" s="383"/>
      <c r="M260" s="383"/>
      <c r="N260" s="383"/>
      <c r="O260" s="383"/>
      <c r="P260" s="383"/>
      <c r="Q260" s="383"/>
      <c r="R260" s="383"/>
      <c r="S260" s="383"/>
      <c r="T260" s="383"/>
      <c r="U260" s="383"/>
      <c r="V260" s="383"/>
      <c r="W260" s="383"/>
      <c r="X260" s="383"/>
      <c r="Y260" s="383"/>
      <c r="Z260" s="383"/>
      <c r="AA260" s="383"/>
      <c r="AB260" s="383"/>
      <c r="AC260" s="383"/>
      <c r="AD260" s="383"/>
      <c r="AE260" s="383"/>
      <c r="AF260" s="383"/>
      <c r="AG260" s="383"/>
      <c r="AH260" s="383"/>
      <c r="AI260" s="385"/>
    </row>
    <row r="261" spans="1:35">
      <c r="B261" s="380" t="s">
        <v>1397</v>
      </c>
      <c r="C261" s="381" t="s">
        <v>1460</v>
      </c>
      <c r="D261" s="382" t="s">
        <v>886</v>
      </c>
      <c r="E261" s="387">
        <v>50.5</v>
      </c>
      <c r="F261" s="383" t="str">
        <f t="shared" si="25"/>
        <v>51ABC(4x95)</v>
      </c>
      <c r="G261" s="383" t="s">
        <v>273</v>
      </c>
      <c r="H261" s="383" t="s">
        <v>273</v>
      </c>
      <c r="I261" s="383" t="s">
        <v>264</v>
      </c>
      <c r="J261" s="383" t="s">
        <v>907</v>
      </c>
      <c r="K261" s="383"/>
      <c r="L261" s="383"/>
      <c r="M261" s="383"/>
      <c r="N261" s="383"/>
      <c r="O261" s="383"/>
      <c r="P261" s="383"/>
      <c r="Q261" s="383"/>
      <c r="R261" s="383"/>
      <c r="S261" s="383"/>
      <c r="T261" s="383"/>
      <c r="U261" s="383"/>
      <c r="V261" s="383"/>
      <c r="W261" s="383"/>
      <c r="X261" s="383"/>
      <c r="Y261" s="383"/>
      <c r="Z261" s="383"/>
      <c r="AA261" s="383"/>
      <c r="AB261" s="383"/>
      <c r="AC261" s="383"/>
      <c r="AD261" s="383"/>
      <c r="AE261" s="383"/>
      <c r="AF261" s="383"/>
      <c r="AG261" s="383"/>
      <c r="AH261" s="383"/>
      <c r="AI261" s="385"/>
    </row>
    <row r="262" spans="1:35">
      <c r="B262" s="380" t="s">
        <v>1398</v>
      </c>
      <c r="C262" s="381" t="s">
        <v>1460</v>
      </c>
      <c r="D262" s="382" t="s">
        <v>886</v>
      </c>
      <c r="E262" s="387">
        <v>52</v>
      </c>
      <c r="F262" s="383" t="str">
        <f t="shared" si="25"/>
        <v>52ABC(4x95)</v>
      </c>
      <c r="G262" s="383" t="s">
        <v>273</v>
      </c>
      <c r="H262" s="383" t="s">
        <v>273</v>
      </c>
      <c r="I262" s="383" t="s">
        <v>264</v>
      </c>
      <c r="J262" s="383" t="s">
        <v>907</v>
      </c>
      <c r="K262" s="383"/>
      <c r="L262" s="383"/>
      <c r="M262" s="383"/>
      <c r="N262" s="383"/>
      <c r="O262" s="383"/>
      <c r="P262" s="383"/>
      <c r="Q262" s="383"/>
      <c r="R262" s="383"/>
      <c r="S262" s="383"/>
      <c r="T262" s="383"/>
      <c r="U262" s="383"/>
      <c r="V262" s="383"/>
      <c r="W262" s="383"/>
      <c r="X262" s="383"/>
      <c r="Y262" s="383"/>
      <c r="Z262" s="383"/>
      <c r="AA262" s="383"/>
      <c r="AB262" s="383"/>
      <c r="AC262" s="383"/>
      <c r="AD262" s="383"/>
      <c r="AE262" s="383"/>
      <c r="AF262" s="383"/>
      <c r="AG262" s="383"/>
      <c r="AH262" s="383"/>
      <c r="AI262" s="385"/>
    </row>
    <row r="263" spans="1:35">
      <c r="B263" s="380" t="s">
        <v>1399</v>
      </c>
      <c r="C263" s="381" t="s">
        <v>1501</v>
      </c>
      <c r="D263" s="382" t="s">
        <v>886</v>
      </c>
      <c r="E263" s="387">
        <v>43</v>
      </c>
      <c r="F263" s="383" t="str">
        <f t="shared" ref="F263" si="26">ROUND(E263,0)&amp;D263</f>
        <v>43ABC(4x95)</v>
      </c>
      <c r="G263" s="383" t="s">
        <v>273</v>
      </c>
      <c r="H263" s="383" t="s">
        <v>273</v>
      </c>
      <c r="I263" s="383" t="s">
        <v>2197</v>
      </c>
      <c r="J263" s="383" t="s">
        <v>889</v>
      </c>
      <c r="K263" s="383" t="s">
        <v>890</v>
      </c>
      <c r="L263" s="383"/>
      <c r="M263" s="383"/>
      <c r="N263" s="383"/>
      <c r="O263" s="383" t="s">
        <v>2185</v>
      </c>
      <c r="P263" s="383"/>
      <c r="Q263" s="383"/>
      <c r="R263" s="383"/>
      <c r="S263" s="383"/>
      <c r="T263" s="383"/>
      <c r="U263" s="383"/>
      <c r="V263" s="383"/>
      <c r="W263" s="383"/>
      <c r="X263" s="383"/>
      <c r="Y263" s="383"/>
      <c r="Z263" s="383"/>
      <c r="AA263" s="383"/>
      <c r="AB263" s="383"/>
      <c r="AC263" s="383"/>
      <c r="AD263" s="383"/>
      <c r="AE263" s="383"/>
      <c r="AF263" s="383"/>
      <c r="AG263" s="383"/>
      <c r="AH263" s="383"/>
      <c r="AI263" s="385"/>
    </row>
    <row r="264" spans="1:35" ht="27.6">
      <c r="A264" s="366" t="s">
        <v>22</v>
      </c>
      <c r="B264" s="374" t="s">
        <v>909</v>
      </c>
      <c r="C264" s="375" t="s">
        <v>1262</v>
      </c>
      <c r="D264" s="382"/>
      <c r="E264" s="389">
        <f>E265</f>
        <v>154</v>
      </c>
      <c r="F264" s="383"/>
      <c r="G264" s="384"/>
      <c r="H264" s="384"/>
      <c r="I264" s="383"/>
      <c r="J264" s="383"/>
      <c r="K264" s="383"/>
      <c r="L264" s="383"/>
      <c r="M264" s="383"/>
      <c r="N264" s="383"/>
      <c r="O264" s="383"/>
      <c r="P264" s="383"/>
      <c r="Q264" s="383"/>
      <c r="R264" s="383"/>
      <c r="S264" s="383"/>
      <c r="T264" s="383"/>
      <c r="U264" s="383"/>
      <c r="V264" s="383"/>
      <c r="W264" s="383"/>
      <c r="X264" s="383"/>
      <c r="Y264" s="383"/>
      <c r="Z264" s="383"/>
      <c r="AA264" s="383"/>
      <c r="AB264" s="383"/>
      <c r="AC264" s="383"/>
      <c r="AD264" s="383"/>
      <c r="AE264" s="383"/>
      <c r="AF264" s="383"/>
      <c r="AG264" s="383"/>
      <c r="AH264" s="383"/>
      <c r="AI264" s="385"/>
    </row>
    <row r="265" spans="1:35" ht="27.6">
      <c r="B265" s="374" t="s">
        <v>885</v>
      </c>
      <c r="C265" s="375" t="s">
        <v>1539</v>
      </c>
      <c r="D265" s="382"/>
      <c r="E265" s="389">
        <f>+SUM(E266:E271)</f>
        <v>154</v>
      </c>
      <c r="F265" s="383"/>
      <c r="G265" s="384"/>
      <c r="H265" s="384"/>
      <c r="I265" s="383"/>
      <c r="J265" s="383"/>
      <c r="K265" s="383"/>
      <c r="L265" s="383"/>
      <c r="M265" s="383"/>
      <c r="N265" s="383"/>
      <c r="O265" s="383"/>
      <c r="P265" s="383"/>
      <c r="Q265" s="383"/>
      <c r="R265" s="383"/>
      <c r="S265" s="383"/>
      <c r="T265" s="383"/>
      <c r="U265" s="383"/>
      <c r="V265" s="383"/>
      <c r="W265" s="383"/>
      <c r="X265" s="383"/>
      <c r="Y265" s="383"/>
      <c r="Z265" s="383"/>
      <c r="AA265" s="383"/>
      <c r="AB265" s="383"/>
      <c r="AC265" s="383"/>
      <c r="AD265" s="383"/>
      <c r="AE265" s="383"/>
      <c r="AF265" s="383"/>
      <c r="AG265" s="383"/>
      <c r="AH265" s="383"/>
      <c r="AI265" s="385"/>
    </row>
    <row r="266" spans="1:35">
      <c r="B266" s="380" t="s">
        <v>1757</v>
      </c>
      <c r="C266" s="386" t="s">
        <v>1540</v>
      </c>
      <c r="D266" s="382"/>
      <c r="E266" s="382"/>
      <c r="F266" s="382" t="s">
        <v>1411</v>
      </c>
      <c r="G266" s="383" t="s">
        <v>888</v>
      </c>
      <c r="H266" s="383" t="s">
        <v>888</v>
      </c>
      <c r="I266" s="383" t="s">
        <v>2197</v>
      </c>
      <c r="J266" s="383" t="s">
        <v>889</v>
      </c>
      <c r="K266" s="383" t="s">
        <v>890</v>
      </c>
      <c r="L266" s="383"/>
      <c r="M266" s="383"/>
      <c r="N266" s="383"/>
      <c r="O266" s="383" t="s">
        <v>1412</v>
      </c>
      <c r="P266" s="383"/>
      <c r="Q266" s="383"/>
      <c r="R266" s="383"/>
      <c r="S266" s="383"/>
      <c r="T266" s="383"/>
      <c r="U266" s="383"/>
      <c r="V266" s="383"/>
      <c r="W266" s="383"/>
      <c r="X266" s="383"/>
      <c r="Y266" s="383"/>
      <c r="Z266" s="383"/>
      <c r="AA266" s="383"/>
      <c r="AB266" s="383"/>
      <c r="AC266" s="383"/>
      <c r="AD266" s="383"/>
      <c r="AE266" s="383"/>
      <c r="AF266" s="383"/>
      <c r="AG266" s="383"/>
      <c r="AH266" s="383"/>
      <c r="AI266" s="385"/>
    </row>
    <row r="267" spans="1:35">
      <c r="B267" s="380" t="s">
        <v>1339</v>
      </c>
      <c r="C267" s="381" t="s">
        <v>1528</v>
      </c>
      <c r="D267" s="382" t="s">
        <v>915</v>
      </c>
      <c r="E267" s="382">
        <v>40</v>
      </c>
      <c r="F267" s="383" t="str">
        <f t="shared" ref="F267" si="27">ROUND(E267,0)&amp;D267</f>
        <v>40ABC(4x120)</v>
      </c>
      <c r="G267" s="383" t="s">
        <v>2228</v>
      </c>
      <c r="H267" s="383" t="s">
        <v>109</v>
      </c>
      <c r="I267" s="383" t="s">
        <v>2197</v>
      </c>
      <c r="J267" s="383" t="s">
        <v>891</v>
      </c>
      <c r="K267" s="383" t="s">
        <v>892</v>
      </c>
      <c r="L267" s="383"/>
      <c r="M267" s="383"/>
      <c r="N267" s="383"/>
      <c r="O267" s="383"/>
      <c r="P267" s="383"/>
      <c r="Q267" s="383"/>
      <c r="R267" s="383"/>
      <c r="S267" s="383"/>
      <c r="T267" s="383"/>
      <c r="U267" s="383"/>
      <c r="V267" s="383"/>
      <c r="W267" s="383"/>
      <c r="X267" s="383"/>
      <c r="Y267" s="383"/>
      <c r="Z267" s="383"/>
      <c r="AA267" s="383"/>
      <c r="AB267" s="383"/>
      <c r="AC267" s="383"/>
      <c r="AD267" s="383"/>
      <c r="AE267" s="383"/>
      <c r="AF267" s="383"/>
      <c r="AG267" s="383"/>
      <c r="AH267" s="383"/>
      <c r="AI267" s="385"/>
    </row>
    <row r="268" spans="1:35">
      <c r="B268" s="380" t="s">
        <v>1340</v>
      </c>
      <c r="C268" s="381" t="s">
        <v>1433</v>
      </c>
      <c r="D268" s="382" t="s">
        <v>915</v>
      </c>
      <c r="E268" s="382">
        <v>42</v>
      </c>
      <c r="F268" s="383" t="str">
        <f t="shared" ref="F268:F270" si="28">ROUND(E268,0)&amp;D268</f>
        <v>42ABC(4x120)</v>
      </c>
      <c r="G268" s="383" t="s">
        <v>2468</v>
      </c>
      <c r="H268" s="383" t="s">
        <v>24</v>
      </c>
      <c r="I268" s="383" t="s">
        <v>264</v>
      </c>
      <c r="J268" s="383" t="s">
        <v>907</v>
      </c>
      <c r="K268" s="383"/>
      <c r="L268" s="383"/>
      <c r="M268" s="383"/>
      <c r="N268" s="383"/>
      <c r="O268" s="383"/>
      <c r="P268" s="383"/>
      <c r="Q268" s="383"/>
      <c r="R268" s="383"/>
      <c r="S268" s="383"/>
      <c r="T268" s="383"/>
      <c r="U268" s="383"/>
      <c r="V268" s="383"/>
      <c r="W268" s="383"/>
      <c r="X268" s="383"/>
      <c r="Y268" s="383"/>
      <c r="Z268" s="383"/>
      <c r="AA268" s="383"/>
      <c r="AB268" s="383"/>
      <c r="AC268" s="383"/>
      <c r="AD268" s="383"/>
      <c r="AE268" s="383"/>
      <c r="AF268" s="383"/>
      <c r="AG268" s="383"/>
      <c r="AH268" s="383"/>
      <c r="AI268" s="385"/>
    </row>
    <row r="269" spans="1:35">
      <c r="B269" s="380" t="s">
        <v>1541</v>
      </c>
      <c r="C269" s="381" t="s">
        <v>1528</v>
      </c>
      <c r="D269" s="382" t="s">
        <v>915</v>
      </c>
      <c r="E269" s="382">
        <v>39</v>
      </c>
      <c r="F269" s="383" t="str">
        <f t="shared" si="28"/>
        <v>39ABC(4x120)</v>
      </c>
      <c r="G269" s="383" t="s">
        <v>2228</v>
      </c>
      <c r="H269" s="383" t="s">
        <v>109</v>
      </c>
      <c r="I269" s="383" t="s">
        <v>2197</v>
      </c>
      <c r="J269" s="383" t="s">
        <v>891</v>
      </c>
      <c r="K269" s="383" t="s">
        <v>892</v>
      </c>
      <c r="L269" s="383" t="s">
        <v>3</v>
      </c>
      <c r="M269" s="383"/>
      <c r="N269" s="383" t="s">
        <v>158</v>
      </c>
      <c r="O269" s="383"/>
      <c r="P269" s="383"/>
      <c r="Q269" s="383"/>
      <c r="R269" s="383"/>
      <c r="S269" s="383"/>
      <c r="T269" s="383"/>
      <c r="U269" s="383"/>
      <c r="V269" s="383"/>
      <c r="W269" s="383"/>
      <c r="X269" s="383"/>
      <c r="Y269" s="383"/>
      <c r="Z269" s="383"/>
      <c r="AA269" s="383"/>
      <c r="AB269" s="383"/>
      <c r="AC269" s="383"/>
      <c r="AD269" s="383"/>
      <c r="AE269" s="383"/>
      <c r="AF269" s="383"/>
      <c r="AG269" s="383"/>
      <c r="AH269" s="383"/>
      <c r="AI269" s="385"/>
    </row>
    <row r="270" spans="1:35">
      <c r="B270" s="380" t="s">
        <v>1542</v>
      </c>
      <c r="C270" s="381" t="s">
        <v>1380</v>
      </c>
      <c r="D270" s="382" t="s">
        <v>915</v>
      </c>
      <c r="E270" s="382">
        <v>33</v>
      </c>
      <c r="F270" s="383" t="str">
        <f t="shared" si="28"/>
        <v>33ABC(4x120)</v>
      </c>
      <c r="G270" s="383" t="s">
        <v>273</v>
      </c>
      <c r="H270" s="383" t="s">
        <v>273</v>
      </c>
      <c r="I270" s="383" t="s">
        <v>2197</v>
      </c>
      <c r="J270" s="383" t="s">
        <v>889</v>
      </c>
      <c r="K270" s="383" t="s">
        <v>890</v>
      </c>
      <c r="L270" s="383"/>
      <c r="M270" s="383"/>
      <c r="N270" s="383"/>
      <c r="O270" s="383"/>
      <c r="P270" s="383"/>
      <c r="Q270" s="383"/>
      <c r="R270" s="383"/>
      <c r="S270" s="383"/>
      <c r="T270" s="383"/>
      <c r="U270" s="383"/>
      <c r="V270" s="383"/>
      <c r="W270" s="383"/>
      <c r="X270" s="383"/>
      <c r="Y270" s="383"/>
      <c r="Z270" s="383"/>
      <c r="AA270" s="383"/>
      <c r="AB270" s="383"/>
      <c r="AC270" s="383"/>
      <c r="AD270" s="383"/>
      <c r="AE270" s="383"/>
      <c r="AF270" s="383"/>
      <c r="AG270" s="383"/>
      <c r="AH270" s="383"/>
      <c r="AI270" s="385"/>
    </row>
    <row r="271" spans="1:35">
      <c r="B271" s="374"/>
      <c r="C271" s="375"/>
      <c r="D271" s="382"/>
      <c r="E271" s="382"/>
      <c r="F271" s="382" t="s">
        <v>913</v>
      </c>
      <c r="G271" s="384"/>
      <c r="H271" s="384"/>
      <c r="I271" s="383"/>
      <c r="J271" s="383"/>
      <c r="K271" s="383"/>
      <c r="L271" s="383"/>
      <c r="M271" s="383"/>
      <c r="N271" s="383"/>
      <c r="O271" s="383" t="s">
        <v>2224</v>
      </c>
      <c r="P271" s="383"/>
      <c r="Q271" s="383"/>
      <c r="R271" s="383"/>
      <c r="S271" s="383"/>
      <c r="T271" s="383"/>
      <c r="U271" s="383"/>
      <c r="V271" s="383"/>
      <c r="W271" s="383"/>
      <c r="X271" s="383"/>
      <c r="Y271" s="383"/>
      <c r="Z271" s="383"/>
      <c r="AA271" s="383"/>
      <c r="AB271" s="383"/>
      <c r="AC271" s="383"/>
      <c r="AD271" s="383"/>
      <c r="AE271" s="383"/>
      <c r="AF271" s="383"/>
      <c r="AG271" s="383"/>
      <c r="AH271" s="383"/>
      <c r="AI271" s="385"/>
    </row>
    <row r="272" spans="1:35" ht="27.6">
      <c r="A272" s="366" t="s">
        <v>22</v>
      </c>
      <c r="B272" s="374" t="s">
        <v>910</v>
      </c>
      <c r="C272" s="375" t="s">
        <v>1263</v>
      </c>
      <c r="D272" s="382"/>
      <c r="E272" s="389">
        <f>E273+E280</f>
        <v>835</v>
      </c>
      <c r="F272" s="383"/>
      <c r="G272" s="384"/>
      <c r="H272" s="384"/>
      <c r="I272" s="383"/>
      <c r="J272" s="383"/>
      <c r="K272" s="383"/>
      <c r="L272" s="383"/>
      <c r="M272" s="383"/>
      <c r="N272" s="383"/>
      <c r="O272" s="383"/>
      <c r="P272" s="383"/>
      <c r="Q272" s="383"/>
      <c r="R272" s="383"/>
      <c r="S272" s="383"/>
      <c r="T272" s="383"/>
      <c r="U272" s="383"/>
      <c r="V272" s="383"/>
      <c r="W272" s="383"/>
      <c r="X272" s="383"/>
      <c r="Y272" s="383"/>
      <c r="Z272" s="383"/>
      <c r="AA272" s="383"/>
      <c r="AB272" s="383"/>
      <c r="AC272" s="383"/>
      <c r="AD272" s="383"/>
      <c r="AE272" s="383"/>
      <c r="AF272" s="383"/>
      <c r="AG272" s="383"/>
      <c r="AH272" s="383"/>
      <c r="AI272" s="385"/>
    </row>
    <row r="273" spans="2:36" ht="27.6">
      <c r="B273" s="374" t="s">
        <v>885</v>
      </c>
      <c r="C273" s="375" t="s">
        <v>1543</v>
      </c>
      <c r="D273" s="382"/>
      <c r="E273" s="389">
        <f>+SUM(E274:E279)</f>
        <v>221</v>
      </c>
      <c r="F273" s="383"/>
      <c r="G273" s="384"/>
      <c r="H273" s="384"/>
      <c r="I273" s="383"/>
      <c r="J273" s="383"/>
      <c r="K273" s="383"/>
      <c r="L273" s="383"/>
      <c r="M273" s="383"/>
      <c r="N273" s="383"/>
      <c r="O273" s="383"/>
      <c r="P273" s="383"/>
      <c r="Q273" s="383"/>
      <c r="R273" s="383"/>
      <c r="S273" s="383"/>
      <c r="T273" s="383"/>
      <c r="U273" s="383"/>
      <c r="V273" s="383"/>
      <c r="W273" s="383"/>
      <c r="X273" s="383"/>
      <c r="Y273" s="383"/>
      <c r="Z273" s="383"/>
      <c r="AA273" s="383"/>
      <c r="AB273" s="383"/>
      <c r="AC273" s="383"/>
      <c r="AD273" s="383"/>
      <c r="AE273" s="383"/>
      <c r="AF273" s="383"/>
      <c r="AG273" s="383"/>
      <c r="AH273" s="383"/>
      <c r="AI273" s="385"/>
    </row>
    <row r="274" spans="2:36">
      <c r="B274" s="380" t="s">
        <v>1549</v>
      </c>
      <c r="C274" s="375"/>
      <c r="D274" s="382"/>
      <c r="E274" s="382"/>
      <c r="F274" s="382" t="s">
        <v>918</v>
      </c>
      <c r="G274" s="383" t="s">
        <v>273</v>
      </c>
      <c r="H274" s="383" t="s">
        <v>273</v>
      </c>
      <c r="I274" s="383" t="s">
        <v>2197</v>
      </c>
      <c r="J274" s="383" t="s">
        <v>895</v>
      </c>
      <c r="K274" s="383" t="s">
        <v>890</v>
      </c>
      <c r="L274" s="383"/>
      <c r="M274" s="383"/>
      <c r="N274" s="383"/>
      <c r="O274" s="383" t="s">
        <v>2204</v>
      </c>
      <c r="P274" s="383"/>
      <c r="Q274" s="383"/>
      <c r="R274" s="383"/>
      <c r="S274" s="383"/>
      <c r="T274" s="383"/>
      <c r="U274" s="383"/>
      <c r="V274" s="383"/>
      <c r="W274" s="383"/>
      <c r="X274" s="383"/>
      <c r="Y274" s="383"/>
      <c r="Z274" s="383"/>
      <c r="AA274" s="383"/>
      <c r="AB274" s="383"/>
      <c r="AC274" s="383"/>
      <c r="AD274" s="383"/>
      <c r="AE274" s="383" t="s">
        <v>1561</v>
      </c>
      <c r="AF274" s="383" t="s">
        <v>1560</v>
      </c>
      <c r="AG274" s="383" t="s">
        <v>1568</v>
      </c>
      <c r="AH274" s="383"/>
      <c r="AI274" s="385"/>
      <c r="AJ274" s="357" t="s">
        <v>2258</v>
      </c>
    </row>
    <row r="275" spans="2:36">
      <c r="B275" s="380" t="s">
        <v>1545</v>
      </c>
      <c r="C275" s="381" t="s">
        <v>1528</v>
      </c>
      <c r="D275" s="382" t="s">
        <v>894</v>
      </c>
      <c r="E275" s="382">
        <v>37</v>
      </c>
      <c r="F275" s="383" t="str">
        <f t="shared" ref="F275" si="29">ROUND(E275,0)&amp;D275</f>
        <v>37ABC(4x70)</v>
      </c>
      <c r="G275" s="383" t="s">
        <v>2228</v>
      </c>
      <c r="H275" s="383" t="s">
        <v>109</v>
      </c>
      <c r="I275" s="383" t="s">
        <v>2197</v>
      </c>
      <c r="J275" s="383" t="s">
        <v>898</v>
      </c>
      <c r="K275" s="383" t="s">
        <v>892</v>
      </c>
      <c r="L275" s="383" t="s">
        <v>3</v>
      </c>
      <c r="M275" s="383"/>
      <c r="N275" s="383" t="s">
        <v>158</v>
      </c>
      <c r="O275" s="383"/>
      <c r="P275" s="383"/>
      <c r="Q275" s="383"/>
      <c r="R275" s="383"/>
      <c r="S275" s="383"/>
      <c r="T275" s="383"/>
      <c r="U275" s="383"/>
      <c r="V275" s="383"/>
      <c r="W275" s="383"/>
      <c r="X275" s="383"/>
      <c r="Y275" s="383"/>
      <c r="Z275" s="383"/>
      <c r="AA275" s="383"/>
      <c r="AB275" s="383" t="str">
        <f>ROUND($E275,0)&amp;$AJ$274</f>
        <v>37[2AV50]</v>
      </c>
      <c r="AC275" s="383"/>
      <c r="AD275" s="383" t="s">
        <v>1562</v>
      </c>
      <c r="AE275" s="383" t="s">
        <v>1561</v>
      </c>
      <c r="AF275" s="383" t="s">
        <v>1560</v>
      </c>
      <c r="AG275" s="383"/>
      <c r="AH275" s="383"/>
      <c r="AI275" s="385"/>
    </row>
    <row r="276" spans="2:36">
      <c r="B276" s="380" t="s">
        <v>1546</v>
      </c>
      <c r="C276" s="381" t="s">
        <v>1433</v>
      </c>
      <c r="D276" s="382" t="s">
        <v>894</v>
      </c>
      <c r="E276" s="382">
        <v>39</v>
      </c>
      <c r="F276" s="383" t="str">
        <f t="shared" ref="F276" si="30">ROUND(E276,0)&amp;D276</f>
        <v>39ABC(4x70)</v>
      </c>
      <c r="G276" s="383" t="s">
        <v>2468</v>
      </c>
      <c r="H276" s="383" t="s">
        <v>24</v>
      </c>
      <c r="I276" s="383" t="s">
        <v>264</v>
      </c>
      <c r="J276" s="383" t="s">
        <v>896</v>
      </c>
      <c r="K276" s="383"/>
      <c r="L276" s="383"/>
      <c r="M276" s="383"/>
      <c r="N276" s="383"/>
      <c r="O276" s="383"/>
      <c r="P276" s="383"/>
      <c r="Q276" s="383"/>
      <c r="R276" s="383"/>
      <c r="S276" s="383"/>
      <c r="T276" s="383"/>
      <c r="U276" s="383"/>
      <c r="V276" s="383"/>
      <c r="W276" s="383"/>
      <c r="X276" s="383"/>
      <c r="Y276" s="383"/>
      <c r="Z276" s="383"/>
      <c r="AA276" s="383"/>
      <c r="AB276" s="383" t="str">
        <f t="shared" ref="AB276:AB279" si="31">ROUND($E276,0)&amp;$AJ$274</f>
        <v>39[2AV50]</v>
      </c>
      <c r="AC276" s="383"/>
      <c r="AD276" s="383" t="s">
        <v>1562</v>
      </c>
      <c r="AE276" s="383" t="s">
        <v>1561</v>
      </c>
      <c r="AF276" s="383" t="s">
        <v>1560</v>
      </c>
      <c r="AG276" s="383"/>
      <c r="AH276" s="383"/>
      <c r="AI276" s="385"/>
    </row>
    <row r="277" spans="2:36">
      <c r="B277" s="380" t="s">
        <v>1547</v>
      </c>
      <c r="C277" s="381" t="s">
        <v>1433</v>
      </c>
      <c r="D277" s="382" t="s">
        <v>894</v>
      </c>
      <c r="E277" s="382">
        <v>44</v>
      </c>
      <c r="F277" s="383" t="str">
        <f t="shared" ref="F277:F279" si="32">ROUND(E277,0)&amp;D277</f>
        <v>44ABC(4x70)</v>
      </c>
      <c r="G277" s="383" t="s">
        <v>2468</v>
      </c>
      <c r="H277" s="383" t="s">
        <v>24</v>
      </c>
      <c r="I277" s="383" t="s">
        <v>264</v>
      </c>
      <c r="J277" s="383" t="s">
        <v>896</v>
      </c>
      <c r="K277" s="383"/>
      <c r="L277" s="383" t="s">
        <v>3</v>
      </c>
      <c r="M277" s="383"/>
      <c r="N277" s="383" t="s">
        <v>158</v>
      </c>
      <c r="O277" s="383"/>
      <c r="P277" s="383"/>
      <c r="Q277" s="383"/>
      <c r="R277" s="383"/>
      <c r="S277" s="383"/>
      <c r="T277" s="383"/>
      <c r="U277" s="383"/>
      <c r="V277" s="383" t="s">
        <v>1563</v>
      </c>
      <c r="W277" s="383"/>
      <c r="X277" s="383" t="s">
        <v>1570</v>
      </c>
      <c r="Y277" s="383" t="s">
        <v>2236</v>
      </c>
      <c r="Z277" s="383" t="s">
        <v>2248</v>
      </c>
      <c r="AA277" s="383" t="s">
        <v>2241</v>
      </c>
      <c r="AB277" s="383" t="str">
        <f t="shared" si="31"/>
        <v>44[2AV50]</v>
      </c>
      <c r="AC277" s="383"/>
      <c r="AD277" s="383" t="s">
        <v>1562</v>
      </c>
      <c r="AE277" s="383" t="s">
        <v>1561</v>
      </c>
      <c r="AF277" s="383" t="s">
        <v>1560</v>
      </c>
      <c r="AG277" s="383" t="s">
        <v>1568</v>
      </c>
      <c r="AH277" s="383"/>
      <c r="AI277" s="385"/>
    </row>
    <row r="278" spans="2:36">
      <c r="B278" s="380" t="s">
        <v>1548</v>
      </c>
      <c r="C278" s="381" t="s">
        <v>1433</v>
      </c>
      <c r="D278" s="382" t="s">
        <v>894</v>
      </c>
      <c r="E278" s="382">
        <v>45</v>
      </c>
      <c r="F278" s="383" t="str">
        <f t="shared" si="32"/>
        <v>45ABC(4x70)</v>
      </c>
      <c r="G278" s="383" t="s">
        <v>2468</v>
      </c>
      <c r="H278" s="383" t="s">
        <v>24</v>
      </c>
      <c r="I278" s="383" t="s">
        <v>264</v>
      </c>
      <c r="J278" s="383" t="s">
        <v>896</v>
      </c>
      <c r="K278" s="383"/>
      <c r="L278" s="383"/>
      <c r="M278" s="383"/>
      <c r="N278" s="383"/>
      <c r="O278" s="383"/>
      <c r="P278" s="383"/>
      <c r="Q278" s="383"/>
      <c r="R278" s="383"/>
      <c r="S278" s="383"/>
      <c r="T278" s="383"/>
      <c r="U278" s="383"/>
      <c r="V278" s="383" t="s">
        <v>1565</v>
      </c>
      <c r="W278" s="383"/>
      <c r="X278" s="383" t="s">
        <v>2232</v>
      </c>
      <c r="Y278" s="383" t="s">
        <v>2237</v>
      </c>
      <c r="Z278" s="383" t="s">
        <v>2248</v>
      </c>
      <c r="AA278" s="383" t="s">
        <v>2242</v>
      </c>
      <c r="AB278" s="383" t="str">
        <f>ROUND($E278,0)&amp;$AJ$274</f>
        <v>45[2AV50]</v>
      </c>
      <c r="AC278" s="383"/>
      <c r="AD278" s="383" t="s">
        <v>1562</v>
      </c>
      <c r="AE278" s="383" t="s">
        <v>1561</v>
      </c>
      <c r="AF278" s="383" t="s">
        <v>1560</v>
      </c>
      <c r="AG278" s="383" t="s">
        <v>2254</v>
      </c>
      <c r="AH278" s="383"/>
      <c r="AI278" s="385"/>
    </row>
    <row r="279" spans="2:36">
      <c r="B279" s="380" t="s">
        <v>1544</v>
      </c>
      <c r="C279" s="381" t="s">
        <v>1528</v>
      </c>
      <c r="D279" s="382" t="s">
        <v>894</v>
      </c>
      <c r="E279" s="382">
        <v>56</v>
      </c>
      <c r="F279" s="383" t="str">
        <f t="shared" si="32"/>
        <v>56ABC(4x70)</v>
      </c>
      <c r="G279" s="383" t="s">
        <v>2228</v>
      </c>
      <c r="H279" s="383" t="s">
        <v>109</v>
      </c>
      <c r="I279" s="383" t="s">
        <v>2197</v>
      </c>
      <c r="J279" s="383" t="s">
        <v>895</v>
      </c>
      <c r="K279" s="383" t="s">
        <v>890</v>
      </c>
      <c r="L279" s="383" t="s">
        <v>3</v>
      </c>
      <c r="M279" s="383"/>
      <c r="N279" s="383" t="s">
        <v>158</v>
      </c>
      <c r="O279" s="383"/>
      <c r="P279" s="383"/>
      <c r="Q279" s="383"/>
      <c r="R279" s="383"/>
      <c r="S279" s="383"/>
      <c r="T279" s="383"/>
      <c r="U279" s="383"/>
      <c r="V279" s="383" t="s">
        <v>1563</v>
      </c>
      <c r="W279" s="383"/>
      <c r="X279" s="383" t="s">
        <v>1571</v>
      </c>
      <c r="Y279" s="383" t="s">
        <v>2236</v>
      </c>
      <c r="Z279" s="383" t="s">
        <v>2248</v>
      </c>
      <c r="AA279" s="383" t="s">
        <v>2242</v>
      </c>
      <c r="AB279" s="383" t="str">
        <f t="shared" si="31"/>
        <v>56[2AV50]</v>
      </c>
      <c r="AC279" s="383"/>
      <c r="AD279" s="383" t="s">
        <v>1562</v>
      </c>
      <c r="AE279" s="383" t="s">
        <v>1561</v>
      </c>
      <c r="AF279" s="383" t="s">
        <v>1560</v>
      </c>
      <c r="AG279" s="383" t="s">
        <v>1568</v>
      </c>
      <c r="AH279" s="383"/>
      <c r="AI279" s="385"/>
    </row>
    <row r="280" spans="2:36" ht="27.6">
      <c r="B280" s="374" t="s">
        <v>893</v>
      </c>
      <c r="C280" s="375" t="s">
        <v>1550</v>
      </c>
      <c r="D280" s="382"/>
      <c r="E280" s="389">
        <f>+SUM(E281:E296)</f>
        <v>614</v>
      </c>
      <c r="F280" s="383"/>
      <c r="G280" s="384"/>
      <c r="H280" s="384"/>
      <c r="I280" s="383"/>
      <c r="J280" s="383"/>
      <c r="K280" s="383"/>
      <c r="L280" s="383"/>
      <c r="M280" s="383"/>
      <c r="N280" s="383"/>
      <c r="O280" s="383"/>
      <c r="P280" s="383"/>
      <c r="Q280" s="383"/>
      <c r="R280" s="383"/>
      <c r="S280" s="383"/>
      <c r="T280" s="383"/>
      <c r="U280" s="383"/>
      <c r="V280" s="383"/>
      <c r="W280" s="383"/>
      <c r="X280" s="383"/>
      <c r="Y280" s="383"/>
      <c r="Z280" s="383"/>
      <c r="AA280" s="383"/>
      <c r="AB280" s="383"/>
      <c r="AC280" s="383"/>
      <c r="AD280" s="383"/>
      <c r="AE280" s="383"/>
      <c r="AF280" s="383"/>
      <c r="AG280" s="383"/>
      <c r="AH280" s="383"/>
      <c r="AI280" s="385"/>
    </row>
    <row r="281" spans="2:36">
      <c r="B281" s="380" t="s">
        <v>1465</v>
      </c>
      <c r="C281" s="381" t="s">
        <v>1606</v>
      </c>
      <c r="D281" s="382" t="s">
        <v>2469</v>
      </c>
      <c r="E281" s="382"/>
      <c r="F281" s="383"/>
      <c r="G281" s="383" t="s">
        <v>273</v>
      </c>
      <c r="H281" s="383" t="s">
        <v>273</v>
      </c>
      <c r="I281" s="383" t="s">
        <v>273</v>
      </c>
      <c r="J281" s="383" t="s">
        <v>889</v>
      </c>
      <c r="K281" s="383" t="s">
        <v>890</v>
      </c>
      <c r="L281" s="383"/>
      <c r="M281" s="383"/>
      <c r="N281" s="383"/>
      <c r="O281" s="383" t="s">
        <v>2204</v>
      </c>
      <c r="P281" s="383"/>
      <c r="Q281" s="383"/>
      <c r="R281" s="383"/>
      <c r="S281" s="383"/>
      <c r="T281" s="383"/>
      <c r="U281" s="383"/>
      <c r="V281" s="383"/>
      <c r="W281" s="383"/>
      <c r="X281" s="383"/>
      <c r="Y281" s="383"/>
      <c r="Z281" s="383"/>
      <c r="AA281" s="383"/>
      <c r="AB281" s="383"/>
      <c r="AC281" s="383"/>
      <c r="AD281" s="383" t="s">
        <v>1569</v>
      </c>
      <c r="AE281" s="383"/>
      <c r="AF281" s="383"/>
      <c r="AG281" s="383"/>
      <c r="AH281" s="383"/>
      <c r="AI281" s="385"/>
    </row>
    <row r="282" spans="2:36" ht="27.6">
      <c r="B282" s="380" t="s">
        <v>1466</v>
      </c>
      <c r="C282" s="381" t="s">
        <v>1433</v>
      </c>
      <c r="D282" s="382" t="s">
        <v>2469</v>
      </c>
      <c r="E282" s="382">
        <v>47</v>
      </c>
      <c r="F282" s="383"/>
      <c r="G282" s="383" t="s">
        <v>2468</v>
      </c>
      <c r="H282" s="383" t="s">
        <v>24</v>
      </c>
      <c r="I282" s="383"/>
      <c r="J282" s="383"/>
      <c r="K282" s="383"/>
      <c r="L282" s="383"/>
      <c r="M282" s="383"/>
      <c r="N282" s="383"/>
      <c r="O282" s="383"/>
      <c r="P282" s="383" t="str">
        <f>ROUND(E282,0)&amp;(D282)</f>
        <v>47ABC(4x95)-SDL</v>
      </c>
      <c r="Q282" s="383"/>
      <c r="R282" s="383"/>
      <c r="S282" s="383" t="s">
        <v>1608</v>
      </c>
      <c r="T282" s="383" t="s">
        <v>1609</v>
      </c>
      <c r="U282" s="383"/>
      <c r="V282" s="383" t="s">
        <v>1572</v>
      </c>
      <c r="W282" s="383"/>
      <c r="X282" s="383" t="s">
        <v>1611</v>
      </c>
      <c r="Y282" s="383" t="s">
        <v>2237</v>
      </c>
      <c r="Z282" s="383" t="s">
        <v>2249</v>
      </c>
      <c r="AA282" s="383" t="s">
        <v>2243</v>
      </c>
      <c r="AB282" s="383"/>
      <c r="AC282" s="383"/>
      <c r="AD282" s="383" t="s">
        <v>1569</v>
      </c>
      <c r="AE282" s="383"/>
      <c r="AF282" s="383"/>
      <c r="AG282" s="383" t="s">
        <v>2254</v>
      </c>
      <c r="AH282" s="383"/>
      <c r="AI282" s="385"/>
    </row>
    <row r="283" spans="2:36" ht="27.6">
      <c r="B283" s="380" t="s">
        <v>1497</v>
      </c>
      <c r="C283" s="381" t="s">
        <v>1433</v>
      </c>
      <c r="D283" s="382" t="s">
        <v>2469</v>
      </c>
      <c r="E283" s="382">
        <v>44</v>
      </c>
      <c r="F283" s="383"/>
      <c r="G283" s="383" t="s">
        <v>2468</v>
      </c>
      <c r="H283" s="383" t="s">
        <v>24</v>
      </c>
      <c r="I283" s="383"/>
      <c r="J283" s="383"/>
      <c r="K283" s="383"/>
      <c r="L283" s="383"/>
      <c r="M283" s="383"/>
      <c r="N283" s="383"/>
      <c r="O283" s="383"/>
      <c r="P283" s="383" t="str">
        <f t="shared" ref="P283:P296" si="33">ROUND(E283,0)&amp;D283</f>
        <v>44ABC(4x95)-SDL</v>
      </c>
      <c r="Q283" s="383"/>
      <c r="R283" s="383"/>
      <c r="S283" s="383" t="s">
        <v>1608</v>
      </c>
      <c r="T283" s="383" t="s">
        <v>1609</v>
      </c>
      <c r="U283" s="383"/>
      <c r="V283" s="383" t="s">
        <v>1612</v>
      </c>
      <c r="W283" s="383"/>
      <c r="X283" s="383" t="s">
        <v>1613</v>
      </c>
      <c r="Y283" s="383" t="s">
        <v>2236</v>
      </c>
      <c r="Z283" s="383" t="s">
        <v>2248</v>
      </c>
      <c r="AA283" s="383" t="s">
        <v>2241</v>
      </c>
      <c r="AB283" s="383"/>
      <c r="AC283" s="383"/>
      <c r="AD283" s="383" t="s">
        <v>1569</v>
      </c>
      <c r="AE283" s="383"/>
      <c r="AF283" s="383"/>
      <c r="AG283" s="383" t="s">
        <v>1568</v>
      </c>
      <c r="AH283" s="383"/>
      <c r="AI283" s="385"/>
    </row>
    <row r="284" spans="2:36" ht="27.6">
      <c r="B284" s="380" t="s">
        <v>1498</v>
      </c>
      <c r="C284" s="381" t="s">
        <v>1433</v>
      </c>
      <c r="D284" s="382" t="s">
        <v>2469</v>
      </c>
      <c r="E284" s="382">
        <v>33</v>
      </c>
      <c r="F284" s="383"/>
      <c r="G284" s="383" t="s">
        <v>2468</v>
      </c>
      <c r="H284" s="383" t="s">
        <v>24</v>
      </c>
      <c r="I284" s="383"/>
      <c r="J284" s="383"/>
      <c r="K284" s="383"/>
      <c r="L284" s="383"/>
      <c r="M284" s="383"/>
      <c r="N284" s="383"/>
      <c r="O284" s="383"/>
      <c r="P284" s="383" t="str">
        <f t="shared" si="33"/>
        <v>33ABC(4x95)-SDL</v>
      </c>
      <c r="Q284" s="383"/>
      <c r="R284" s="383"/>
      <c r="S284" s="383" t="s">
        <v>1608</v>
      </c>
      <c r="T284" s="383" t="s">
        <v>1609</v>
      </c>
      <c r="U284" s="383"/>
      <c r="V284" s="383" t="s">
        <v>1612</v>
      </c>
      <c r="W284" s="383"/>
      <c r="X284" s="383" t="s">
        <v>1613</v>
      </c>
      <c r="Y284" s="383" t="s">
        <v>2236</v>
      </c>
      <c r="Z284" s="383" t="s">
        <v>2248</v>
      </c>
      <c r="AA284" s="383" t="s">
        <v>2244</v>
      </c>
      <c r="AB284" s="383"/>
      <c r="AC284" s="383"/>
      <c r="AD284" s="383" t="s">
        <v>1569</v>
      </c>
      <c r="AE284" s="383"/>
      <c r="AF284" s="383"/>
      <c r="AG284" s="383" t="s">
        <v>1568</v>
      </c>
      <c r="AH284" s="383"/>
      <c r="AI284" s="385"/>
    </row>
    <row r="285" spans="2:36" ht="27.6">
      <c r="B285" s="380" t="s">
        <v>1422</v>
      </c>
      <c r="C285" s="381" t="s">
        <v>1433</v>
      </c>
      <c r="D285" s="382" t="s">
        <v>2469</v>
      </c>
      <c r="E285" s="382">
        <v>46</v>
      </c>
      <c r="F285" s="383"/>
      <c r="G285" s="383" t="s">
        <v>2468</v>
      </c>
      <c r="H285" s="383" t="s">
        <v>24</v>
      </c>
      <c r="I285" s="383"/>
      <c r="J285" s="383"/>
      <c r="K285" s="383"/>
      <c r="L285" s="383"/>
      <c r="M285" s="383"/>
      <c r="N285" s="383"/>
      <c r="O285" s="383"/>
      <c r="P285" s="383" t="str">
        <f t="shared" si="33"/>
        <v>46ABC(4x95)-SDL</v>
      </c>
      <c r="Q285" s="383"/>
      <c r="R285" s="383"/>
      <c r="S285" s="383" t="s">
        <v>1608</v>
      </c>
      <c r="T285" s="383" t="s">
        <v>1609</v>
      </c>
      <c r="U285" s="383"/>
      <c r="V285" s="383" t="s">
        <v>1612</v>
      </c>
      <c r="W285" s="383"/>
      <c r="X285" s="383" t="s">
        <v>1613</v>
      </c>
      <c r="Y285" s="383" t="s">
        <v>2236</v>
      </c>
      <c r="Z285" s="383" t="s">
        <v>2248</v>
      </c>
      <c r="AA285" s="383" t="s">
        <v>2245</v>
      </c>
      <c r="AB285" s="383"/>
      <c r="AC285" s="383"/>
      <c r="AD285" s="383" t="s">
        <v>1569</v>
      </c>
      <c r="AE285" s="383"/>
      <c r="AF285" s="383"/>
      <c r="AG285" s="383" t="s">
        <v>1568</v>
      </c>
      <c r="AH285" s="383"/>
      <c r="AI285" s="385"/>
    </row>
    <row r="286" spans="2:36" ht="27.6">
      <c r="B286" s="380" t="s">
        <v>1499</v>
      </c>
      <c r="C286" s="381" t="s">
        <v>1433</v>
      </c>
      <c r="D286" s="382" t="s">
        <v>2469</v>
      </c>
      <c r="E286" s="382">
        <v>43</v>
      </c>
      <c r="F286" s="383"/>
      <c r="G286" s="383" t="s">
        <v>2468</v>
      </c>
      <c r="H286" s="383" t="s">
        <v>24</v>
      </c>
      <c r="I286" s="383"/>
      <c r="J286" s="383"/>
      <c r="K286" s="383"/>
      <c r="L286" s="383"/>
      <c r="M286" s="383"/>
      <c r="N286" s="383"/>
      <c r="O286" s="383"/>
      <c r="P286" s="383" t="str">
        <f t="shared" si="33"/>
        <v>43ABC(4x95)-SDL</v>
      </c>
      <c r="Q286" s="383"/>
      <c r="R286" s="383"/>
      <c r="S286" s="383" t="s">
        <v>1608</v>
      </c>
      <c r="T286" s="383" t="s">
        <v>1609</v>
      </c>
      <c r="U286" s="383"/>
      <c r="V286" s="383" t="s">
        <v>1612</v>
      </c>
      <c r="W286" s="383"/>
      <c r="X286" s="383" t="s">
        <v>1613</v>
      </c>
      <c r="Y286" s="383" t="s">
        <v>2236</v>
      </c>
      <c r="Z286" s="383" t="s">
        <v>2248</v>
      </c>
      <c r="AA286" s="383" t="s">
        <v>2244</v>
      </c>
      <c r="AB286" s="383"/>
      <c r="AC286" s="383"/>
      <c r="AD286" s="383" t="s">
        <v>1569</v>
      </c>
      <c r="AE286" s="383"/>
      <c r="AF286" s="383"/>
      <c r="AG286" s="383" t="s">
        <v>1568</v>
      </c>
      <c r="AH286" s="383"/>
      <c r="AI286" s="385"/>
    </row>
    <row r="287" spans="2:36" ht="27.6">
      <c r="B287" s="380" t="s">
        <v>1500</v>
      </c>
      <c r="C287" s="381" t="s">
        <v>1433</v>
      </c>
      <c r="D287" s="382" t="s">
        <v>2469</v>
      </c>
      <c r="E287" s="382">
        <v>45</v>
      </c>
      <c r="F287" s="383"/>
      <c r="G287" s="383" t="s">
        <v>2468</v>
      </c>
      <c r="H287" s="383" t="s">
        <v>24</v>
      </c>
      <c r="I287" s="383"/>
      <c r="J287" s="383"/>
      <c r="K287" s="383"/>
      <c r="L287" s="383"/>
      <c r="M287" s="383"/>
      <c r="N287" s="383"/>
      <c r="O287" s="383"/>
      <c r="P287" s="383" t="str">
        <f t="shared" si="33"/>
        <v>45ABC(4x95)-SDL</v>
      </c>
      <c r="Q287" s="383"/>
      <c r="R287" s="383"/>
      <c r="S287" s="383" t="s">
        <v>1608</v>
      </c>
      <c r="T287" s="383" t="s">
        <v>1609</v>
      </c>
      <c r="U287" s="383"/>
      <c r="V287" s="383"/>
      <c r="W287" s="383"/>
      <c r="X287" s="383"/>
      <c r="Y287" s="383"/>
      <c r="Z287" s="383"/>
      <c r="AA287" s="383"/>
      <c r="AB287" s="383"/>
      <c r="AC287" s="383"/>
      <c r="AD287" s="383" t="s">
        <v>1569</v>
      </c>
      <c r="AE287" s="383"/>
      <c r="AF287" s="383"/>
      <c r="AG287" s="383"/>
      <c r="AH287" s="383"/>
      <c r="AI287" s="385"/>
    </row>
    <row r="288" spans="2:36" ht="27.6">
      <c r="B288" s="380" t="s">
        <v>1394</v>
      </c>
      <c r="C288" s="381" t="s">
        <v>1433</v>
      </c>
      <c r="D288" s="382" t="s">
        <v>2469</v>
      </c>
      <c r="E288" s="382">
        <v>33</v>
      </c>
      <c r="F288" s="383"/>
      <c r="G288" s="383" t="s">
        <v>2468</v>
      </c>
      <c r="H288" s="383" t="s">
        <v>24</v>
      </c>
      <c r="I288" s="383"/>
      <c r="J288" s="383"/>
      <c r="K288" s="383"/>
      <c r="L288" s="383"/>
      <c r="M288" s="383"/>
      <c r="N288" s="383"/>
      <c r="O288" s="383"/>
      <c r="P288" s="383" t="str">
        <f t="shared" si="33"/>
        <v>33ABC(4x95)-SDL</v>
      </c>
      <c r="Q288" s="383"/>
      <c r="R288" s="383"/>
      <c r="S288" s="383" t="s">
        <v>1608</v>
      </c>
      <c r="T288" s="383" t="s">
        <v>1609</v>
      </c>
      <c r="U288" s="383"/>
      <c r="V288" s="383" t="s">
        <v>1612</v>
      </c>
      <c r="W288" s="383"/>
      <c r="X288" s="383" t="s">
        <v>1614</v>
      </c>
      <c r="Y288" s="383" t="s">
        <v>2236</v>
      </c>
      <c r="Z288" s="383" t="s">
        <v>2248</v>
      </c>
      <c r="AA288" s="383" t="s">
        <v>2242</v>
      </c>
      <c r="AB288" s="383"/>
      <c r="AC288" s="383"/>
      <c r="AD288" s="383" t="s">
        <v>1569</v>
      </c>
      <c r="AE288" s="383"/>
      <c r="AF288" s="383"/>
      <c r="AG288" s="383" t="s">
        <v>1568</v>
      </c>
      <c r="AH288" s="383"/>
      <c r="AI288" s="385"/>
    </row>
    <row r="289" spans="1:35" ht="27.6">
      <c r="B289" s="380" t="s">
        <v>1507</v>
      </c>
      <c r="C289" s="381" t="s">
        <v>1433</v>
      </c>
      <c r="D289" s="382" t="s">
        <v>2469</v>
      </c>
      <c r="E289" s="382">
        <v>47</v>
      </c>
      <c r="F289" s="383"/>
      <c r="G289" s="383" t="s">
        <v>2468</v>
      </c>
      <c r="H289" s="383" t="s">
        <v>24</v>
      </c>
      <c r="I289" s="383"/>
      <c r="J289" s="383"/>
      <c r="K289" s="383"/>
      <c r="L289" s="383"/>
      <c r="M289" s="383"/>
      <c r="N289" s="383"/>
      <c r="O289" s="383"/>
      <c r="P289" s="383" t="str">
        <f t="shared" si="33"/>
        <v>47ABC(4x95)-SDL</v>
      </c>
      <c r="Q289" s="383"/>
      <c r="R289" s="383"/>
      <c r="S289" s="383" t="s">
        <v>1608</v>
      </c>
      <c r="T289" s="383" t="s">
        <v>1609</v>
      </c>
      <c r="U289" s="383"/>
      <c r="V289" s="383" t="s">
        <v>1612</v>
      </c>
      <c r="W289" s="383"/>
      <c r="X289" s="383" t="s">
        <v>1614</v>
      </c>
      <c r="Y289" s="383" t="s">
        <v>2236</v>
      </c>
      <c r="Z289" s="383" t="s">
        <v>2248</v>
      </c>
      <c r="AA289" s="383" t="s">
        <v>2242</v>
      </c>
      <c r="AB289" s="383"/>
      <c r="AC289" s="383"/>
      <c r="AD289" s="383" t="s">
        <v>1569</v>
      </c>
      <c r="AE289" s="383"/>
      <c r="AF289" s="383"/>
      <c r="AG289" s="383" t="s">
        <v>1568</v>
      </c>
      <c r="AH289" s="383"/>
      <c r="AI289" s="385"/>
    </row>
    <row r="290" spans="1:35" ht="27.6">
      <c r="B290" s="380" t="s">
        <v>1396</v>
      </c>
      <c r="C290" s="381" t="s">
        <v>1433</v>
      </c>
      <c r="D290" s="382" t="s">
        <v>2469</v>
      </c>
      <c r="E290" s="382">
        <v>38</v>
      </c>
      <c r="F290" s="383"/>
      <c r="G290" s="383" t="s">
        <v>2468</v>
      </c>
      <c r="H290" s="383" t="s">
        <v>24</v>
      </c>
      <c r="I290" s="383"/>
      <c r="J290" s="383"/>
      <c r="K290" s="383"/>
      <c r="L290" s="383"/>
      <c r="M290" s="383"/>
      <c r="N290" s="383"/>
      <c r="O290" s="383"/>
      <c r="P290" s="383" t="str">
        <f t="shared" si="33"/>
        <v>38ABC(4x95)-SDL</v>
      </c>
      <c r="Q290" s="383"/>
      <c r="R290" s="383"/>
      <c r="S290" s="383" t="s">
        <v>1608</v>
      </c>
      <c r="T290" s="383" t="s">
        <v>1609</v>
      </c>
      <c r="U290" s="383"/>
      <c r="V290" s="383" t="s">
        <v>1616</v>
      </c>
      <c r="W290" s="383"/>
      <c r="X290" s="383" t="s">
        <v>1615</v>
      </c>
      <c r="Y290" s="383" t="s">
        <v>2238</v>
      </c>
      <c r="Z290" s="383" t="s">
        <v>2249</v>
      </c>
      <c r="AA290" s="383" t="s">
        <v>2245</v>
      </c>
      <c r="AB290" s="383"/>
      <c r="AC290" s="383"/>
      <c r="AD290" s="383" t="s">
        <v>1569</v>
      </c>
      <c r="AE290" s="383"/>
      <c r="AF290" s="383"/>
      <c r="AG290" s="383" t="s">
        <v>2255</v>
      </c>
      <c r="AH290" s="383"/>
      <c r="AI290" s="385"/>
    </row>
    <row r="291" spans="1:35" ht="27.6">
      <c r="B291" s="380" t="s">
        <v>1397</v>
      </c>
      <c r="C291" s="381" t="s">
        <v>1433</v>
      </c>
      <c r="D291" s="382" t="s">
        <v>2469</v>
      </c>
      <c r="E291" s="382">
        <v>39</v>
      </c>
      <c r="F291" s="383"/>
      <c r="G291" s="383" t="s">
        <v>2468</v>
      </c>
      <c r="H291" s="383" t="s">
        <v>24</v>
      </c>
      <c r="I291" s="383"/>
      <c r="J291" s="383"/>
      <c r="K291" s="383"/>
      <c r="L291" s="383"/>
      <c r="M291" s="383"/>
      <c r="N291" s="383"/>
      <c r="O291" s="383"/>
      <c r="P291" s="383" t="str">
        <f t="shared" si="33"/>
        <v>39ABC(4x95)-SDL</v>
      </c>
      <c r="Q291" s="383"/>
      <c r="R291" s="383"/>
      <c r="S291" s="383" t="s">
        <v>1608</v>
      </c>
      <c r="T291" s="383" t="s">
        <v>1609</v>
      </c>
      <c r="U291" s="383"/>
      <c r="V291" s="383"/>
      <c r="W291" s="383"/>
      <c r="X291" s="383"/>
      <c r="Y291" s="383"/>
      <c r="Z291" s="383"/>
      <c r="AA291" s="383"/>
      <c r="AB291" s="383"/>
      <c r="AC291" s="383"/>
      <c r="AD291" s="383" t="s">
        <v>1569</v>
      </c>
      <c r="AE291" s="383"/>
      <c r="AF291" s="383"/>
      <c r="AG291" s="383"/>
      <c r="AH291" s="383"/>
      <c r="AI291" s="385"/>
    </row>
    <row r="292" spans="1:35" ht="27.6">
      <c r="B292" s="380" t="s">
        <v>1398</v>
      </c>
      <c r="C292" s="381" t="s">
        <v>1433</v>
      </c>
      <c r="D292" s="382" t="s">
        <v>2469</v>
      </c>
      <c r="E292" s="382">
        <v>41</v>
      </c>
      <c r="F292" s="383"/>
      <c r="G292" s="383" t="s">
        <v>2468</v>
      </c>
      <c r="H292" s="383" t="s">
        <v>24</v>
      </c>
      <c r="I292" s="383"/>
      <c r="J292" s="383"/>
      <c r="K292" s="383"/>
      <c r="L292" s="383"/>
      <c r="M292" s="383"/>
      <c r="N292" s="383"/>
      <c r="O292" s="383"/>
      <c r="P292" s="383" t="str">
        <f t="shared" si="33"/>
        <v>41ABC(4x95)-SDL</v>
      </c>
      <c r="Q292" s="383"/>
      <c r="R292" s="383"/>
      <c r="S292" s="383" t="s">
        <v>1608</v>
      </c>
      <c r="T292" s="383" t="s">
        <v>1609</v>
      </c>
      <c r="U292" s="383"/>
      <c r="V292" s="383" t="s">
        <v>1618</v>
      </c>
      <c r="W292" s="383"/>
      <c r="X292" s="383" t="s">
        <v>1619</v>
      </c>
      <c r="Y292" s="383" t="s">
        <v>2237</v>
      </c>
      <c r="Z292" s="383" t="s">
        <v>2248</v>
      </c>
      <c r="AA292" s="383" t="s">
        <v>2242</v>
      </c>
      <c r="AB292" s="383"/>
      <c r="AC292" s="383"/>
      <c r="AD292" s="383" t="s">
        <v>1569</v>
      </c>
      <c r="AE292" s="383"/>
      <c r="AF292" s="383"/>
      <c r="AG292" s="383" t="s">
        <v>2254</v>
      </c>
      <c r="AH292" s="383"/>
      <c r="AI292" s="385"/>
    </row>
    <row r="293" spans="1:35" ht="27.6">
      <c r="B293" s="380" t="s">
        <v>1399</v>
      </c>
      <c r="C293" s="381" t="s">
        <v>1433</v>
      </c>
      <c r="D293" s="382" t="s">
        <v>2469</v>
      </c>
      <c r="E293" s="382">
        <v>40</v>
      </c>
      <c r="F293" s="383"/>
      <c r="G293" s="383" t="s">
        <v>2468</v>
      </c>
      <c r="H293" s="383" t="s">
        <v>24</v>
      </c>
      <c r="I293" s="383"/>
      <c r="J293" s="383"/>
      <c r="K293" s="383"/>
      <c r="L293" s="383"/>
      <c r="M293" s="383"/>
      <c r="N293" s="383"/>
      <c r="O293" s="383"/>
      <c r="P293" s="383" t="str">
        <f t="shared" si="33"/>
        <v>40ABC(4x95)-SDL</v>
      </c>
      <c r="Q293" s="383"/>
      <c r="R293" s="383"/>
      <c r="S293" s="383" t="s">
        <v>1608</v>
      </c>
      <c r="T293" s="383" t="s">
        <v>1609</v>
      </c>
      <c r="U293" s="383"/>
      <c r="V293" s="383" t="s">
        <v>1618</v>
      </c>
      <c r="W293" s="383"/>
      <c r="X293" s="383" t="s">
        <v>1619</v>
      </c>
      <c r="Y293" s="383" t="s">
        <v>2237</v>
      </c>
      <c r="Z293" s="383" t="s">
        <v>2248</v>
      </c>
      <c r="AA293" s="383" t="s">
        <v>2242</v>
      </c>
      <c r="AB293" s="383"/>
      <c r="AC293" s="383"/>
      <c r="AD293" s="383" t="s">
        <v>1569</v>
      </c>
      <c r="AE293" s="383"/>
      <c r="AF293" s="383"/>
      <c r="AG293" s="383" t="s">
        <v>2254</v>
      </c>
      <c r="AH293" s="383"/>
      <c r="AI293" s="385"/>
    </row>
    <row r="294" spans="1:35" ht="27.6">
      <c r="B294" s="380" t="s">
        <v>1551</v>
      </c>
      <c r="C294" s="381" t="s">
        <v>1433</v>
      </c>
      <c r="D294" s="382" t="s">
        <v>2469</v>
      </c>
      <c r="E294" s="382">
        <v>34</v>
      </c>
      <c r="F294" s="383"/>
      <c r="G294" s="383" t="s">
        <v>2468</v>
      </c>
      <c r="H294" s="383" t="s">
        <v>24</v>
      </c>
      <c r="I294" s="383"/>
      <c r="J294" s="383"/>
      <c r="K294" s="383"/>
      <c r="L294" s="383"/>
      <c r="M294" s="383"/>
      <c r="N294" s="383"/>
      <c r="O294" s="383"/>
      <c r="P294" s="383" t="str">
        <f t="shared" si="33"/>
        <v>34ABC(4x95)-SDL</v>
      </c>
      <c r="Q294" s="383"/>
      <c r="R294" s="383"/>
      <c r="S294" s="383" t="s">
        <v>1608</v>
      </c>
      <c r="T294" s="383" t="s">
        <v>1609</v>
      </c>
      <c r="U294" s="383"/>
      <c r="V294" s="383" t="s">
        <v>1618</v>
      </c>
      <c r="W294" s="383"/>
      <c r="X294" s="383" t="s">
        <v>1619</v>
      </c>
      <c r="Y294" s="383" t="s">
        <v>2237</v>
      </c>
      <c r="Z294" s="383" t="s">
        <v>2248</v>
      </c>
      <c r="AA294" s="383" t="s">
        <v>2242</v>
      </c>
      <c r="AB294" s="383"/>
      <c r="AC294" s="383"/>
      <c r="AD294" s="383" t="s">
        <v>1569</v>
      </c>
      <c r="AE294" s="383"/>
      <c r="AF294" s="383"/>
      <c r="AG294" s="383" t="s">
        <v>2254</v>
      </c>
      <c r="AH294" s="383"/>
      <c r="AI294" s="385"/>
    </row>
    <row r="295" spans="1:35" ht="27.6">
      <c r="B295" s="380" t="s">
        <v>1552</v>
      </c>
      <c r="C295" s="381" t="s">
        <v>1433</v>
      </c>
      <c r="D295" s="382" t="s">
        <v>2469</v>
      </c>
      <c r="E295" s="382">
        <v>40</v>
      </c>
      <c r="F295" s="383"/>
      <c r="G295" s="383" t="s">
        <v>2468</v>
      </c>
      <c r="H295" s="383" t="s">
        <v>24</v>
      </c>
      <c r="I295" s="383"/>
      <c r="J295" s="383"/>
      <c r="K295" s="383"/>
      <c r="L295" s="383"/>
      <c r="M295" s="383"/>
      <c r="N295" s="383"/>
      <c r="O295" s="383"/>
      <c r="P295" s="383" t="str">
        <f t="shared" si="33"/>
        <v>40ABC(4x95)-SDL</v>
      </c>
      <c r="Q295" s="383"/>
      <c r="R295" s="383"/>
      <c r="S295" s="383" t="s">
        <v>1608</v>
      </c>
      <c r="T295" s="383" t="s">
        <v>1609</v>
      </c>
      <c r="U295" s="383"/>
      <c r="V295" s="383" t="s">
        <v>1616</v>
      </c>
      <c r="W295" s="383"/>
      <c r="X295" s="383" t="s">
        <v>1615</v>
      </c>
      <c r="Y295" s="383" t="s">
        <v>2238</v>
      </c>
      <c r="Z295" s="383" t="s">
        <v>2249</v>
      </c>
      <c r="AA295" s="383" t="s">
        <v>2245</v>
      </c>
      <c r="AB295" s="383"/>
      <c r="AC295" s="383"/>
      <c r="AD295" s="383" t="s">
        <v>1569</v>
      </c>
      <c r="AE295" s="383"/>
      <c r="AF295" s="383"/>
      <c r="AG295" s="383" t="s">
        <v>2255</v>
      </c>
      <c r="AH295" s="383"/>
      <c r="AI295" s="385"/>
    </row>
    <row r="296" spans="1:35" ht="27.6">
      <c r="B296" s="380" t="s">
        <v>1553</v>
      </c>
      <c r="C296" s="381" t="s">
        <v>1493</v>
      </c>
      <c r="D296" s="382" t="s">
        <v>2469</v>
      </c>
      <c r="E296" s="382">
        <v>44</v>
      </c>
      <c r="F296" s="383"/>
      <c r="G296" s="383" t="s">
        <v>2468</v>
      </c>
      <c r="H296" s="383" t="s">
        <v>24</v>
      </c>
      <c r="I296" s="383"/>
      <c r="J296" s="383" t="s">
        <v>889</v>
      </c>
      <c r="K296" s="383" t="s">
        <v>890</v>
      </c>
      <c r="L296" s="383"/>
      <c r="M296" s="383"/>
      <c r="N296" s="383"/>
      <c r="O296" s="383"/>
      <c r="P296" s="383" t="str">
        <f t="shared" si="33"/>
        <v>44ABC(4x95)-SDL</v>
      </c>
      <c r="Q296" s="383"/>
      <c r="R296" s="383"/>
      <c r="S296" s="383"/>
      <c r="T296" s="383"/>
      <c r="U296" s="383"/>
      <c r="V296" s="383" t="s">
        <v>1612</v>
      </c>
      <c r="W296" s="383"/>
      <c r="X296" s="383" t="s">
        <v>1613</v>
      </c>
      <c r="Y296" s="383" t="s">
        <v>2236</v>
      </c>
      <c r="Z296" s="383" t="s">
        <v>2248</v>
      </c>
      <c r="AA296" s="383" t="s">
        <v>2244</v>
      </c>
      <c r="AB296" s="383"/>
      <c r="AC296" s="383"/>
      <c r="AD296" s="383" t="s">
        <v>1569</v>
      </c>
      <c r="AE296" s="383"/>
      <c r="AF296" s="383"/>
      <c r="AG296" s="383" t="s">
        <v>1568</v>
      </c>
      <c r="AH296" s="383"/>
      <c r="AI296" s="385"/>
    </row>
    <row r="297" spans="1:35" ht="27.6">
      <c r="A297" s="366" t="s">
        <v>22</v>
      </c>
      <c r="B297" s="374" t="s">
        <v>272</v>
      </c>
      <c r="C297" s="375" t="s">
        <v>1268</v>
      </c>
      <c r="D297" s="382"/>
      <c r="E297" s="389">
        <f>E298</f>
        <v>757.3564768488967</v>
      </c>
      <c r="F297" s="383"/>
      <c r="G297" s="384"/>
      <c r="H297" s="384"/>
      <c r="I297" s="383"/>
      <c r="J297" s="383"/>
      <c r="K297" s="383"/>
      <c r="L297" s="383"/>
      <c r="M297" s="383"/>
      <c r="N297" s="383"/>
      <c r="O297" s="383"/>
      <c r="P297" s="383"/>
      <c r="Q297" s="383"/>
      <c r="R297" s="383"/>
      <c r="S297" s="383"/>
      <c r="T297" s="383"/>
      <c r="U297" s="383"/>
      <c r="V297" s="383"/>
      <c r="W297" s="383"/>
      <c r="X297" s="383"/>
      <c r="Y297" s="383"/>
      <c r="Z297" s="383"/>
      <c r="AA297" s="383"/>
      <c r="AB297" s="383"/>
      <c r="AC297" s="383"/>
      <c r="AD297" s="383"/>
      <c r="AE297" s="383"/>
      <c r="AF297" s="383"/>
      <c r="AG297" s="383"/>
      <c r="AH297" s="383"/>
      <c r="AI297" s="385"/>
    </row>
    <row r="298" spans="1:35" ht="27.6">
      <c r="B298" s="374" t="s">
        <v>885</v>
      </c>
      <c r="C298" s="375" t="s">
        <v>1577</v>
      </c>
      <c r="D298" s="382"/>
      <c r="E298" s="389">
        <f>+SUM(E299:E318)</f>
        <v>757.3564768488967</v>
      </c>
      <c r="F298" s="383"/>
      <c r="G298" s="384"/>
      <c r="H298" s="384"/>
      <c r="I298" s="383"/>
      <c r="J298" s="383"/>
      <c r="K298" s="383"/>
      <c r="L298" s="383"/>
      <c r="M298" s="383"/>
      <c r="N298" s="383"/>
      <c r="O298" s="383"/>
      <c r="P298" s="383"/>
      <c r="Q298" s="383"/>
      <c r="R298" s="383"/>
      <c r="S298" s="383"/>
      <c r="T298" s="383"/>
      <c r="U298" s="383"/>
      <c r="V298" s="383"/>
      <c r="W298" s="383"/>
      <c r="X298" s="383"/>
      <c r="Y298" s="383"/>
      <c r="Z298" s="383"/>
      <c r="AA298" s="383"/>
      <c r="AB298" s="383"/>
      <c r="AC298" s="383"/>
      <c r="AD298" s="383"/>
      <c r="AE298" s="383"/>
      <c r="AF298" s="383"/>
      <c r="AG298" s="383"/>
      <c r="AH298" s="383"/>
      <c r="AI298" s="385"/>
    </row>
    <row r="299" spans="1:35">
      <c r="B299" s="380" t="s">
        <v>1578</v>
      </c>
      <c r="C299" s="381" t="s">
        <v>1579</v>
      </c>
      <c r="D299" s="382"/>
      <c r="E299" s="382"/>
      <c r="F299" s="382" t="s">
        <v>887</v>
      </c>
      <c r="G299" s="383" t="s">
        <v>273</v>
      </c>
      <c r="H299" s="383" t="s">
        <v>273</v>
      </c>
      <c r="I299" s="383" t="s">
        <v>2197</v>
      </c>
      <c r="J299" s="383" t="s">
        <v>889</v>
      </c>
      <c r="K299" s="383" t="s">
        <v>890</v>
      </c>
      <c r="L299" s="383"/>
      <c r="M299" s="383"/>
      <c r="N299" s="383"/>
      <c r="O299" s="383" t="s">
        <v>157</v>
      </c>
      <c r="P299" s="383"/>
      <c r="Q299" s="383"/>
      <c r="R299" s="383"/>
      <c r="S299" s="383"/>
      <c r="T299" s="383"/>
      <c r="U299" s="383"/>
      <c r="V299" s="383"/>
      <c r="W299" s="383"/>
      <c r="X299" s="383"/>
      <c r="Y299" s="383"/>
      <c r="Z299" s="383"/>
      <c r="AA299" s="383"/>
      <c r="AB299" s="383"/>
      <c r="AC299" s="383"/>
      <c r="AD299" s="383"/>
      <c r="AE299" s="383"/>
      <c r="AF299" s="383"/>
      <c r="AG299" s="383"/>
      <c r="AH299" s="383"/>
      <c r="AI299" s="385"/>
    </row>
    <row r="300" spans="1:35">
      <c r="B300" s="380" t="s">
        <v>1462</v>
      </c>
      <c r="C300" s="381" t="s">
        <v>1460</v>
      </c>
      <c r="D300" s="382" t="s">
        <v>886</v>
      </c>
      <c r="E300" s="382">
        <v>14.035668847618199</v>
      </c>
      <c r="F300" s="383" t="str">
        <f t="shared" ref="F300" si="34">ROUND(E300,0)&amp;D300</f>
        <v>14ABC(4x95)</v>
      </c>
      <c r="G300" s="383" t="s">
        <v>273</v>
      </c>
      <c r="H300" s="383" t="s">
        <v>273</v>
      </c>
      <c r="I300" s="383" t="s">
        <v>264</v>
      </c>
      <c r="J300" s="383" t="s">
        <v>907</v>
      </c>
      <c r="K300" s="388"/>
      <c r="L300" s="383"/>
      <c r="M300" s="383"/>
      <c r="N300" s="383"/>
      <c r="O300" s="383"/>
      <c r="P300" s="383"/>
      <c r="Q300" s="383"/>
      <c r="R300" s="383"/>
      <c r="S300" s="383"/>
      <c r="T300" s="383"/>
      <c r="U300" s="383"/>
      <c r="V300" s="383"/>
      <c r="W300" s="383"/>
      <c r="X300" s="383"/>
      <c r="Y300" s="383"/>
      <c r="Z300" s="383"/>
      <c r="AA300" s="383"/>
      <c r="AB300" s="383"/>
      <c r="AC300" s="383"/>
      <c r="AD300" s="383"/>
      <c r="AE300" s="383"/>
      <c r="AF300" s="383"/>
      <c r="AG300" s="383"/>
      <c r="AH300" s="383"/>
      <c r="AI300" s="385"/>
    </row>
    <row r="301" spans="1:35">
      <c r="B301" s="380" t="s">
        <v>1340</v>
      </c>
      <c r="C301" s="381" t="s">
        <v>1460</v>
      </c>
      <c r="D301" s="382" t="s">
        <v>886</v>
      </c>
      <c r="E301" s="382">
        <v>37.215588131856791</v>
      </c>
      <c r="F301" s="383" t="str">
        <f t="shared" ref="F301:F318" si="35">ROUND(E301,0)&amp;D301</f>
        <v>37ABC(4x95)</v>
      </c>
      <c r="G301" s="383" t="s">
        <v>273</v>
      </c>
      <c r="H301" s="383" t="s">
        <v>273</v>
      </c>
      <c r="I301" s="383" t="s">
        <v>264</v>
      </c>
      <c r="J301" s="383" t="s">
        <v>907</v>
      </c>
      <c r="K301" s="383"/>
      <c r="L301" s="383"/>
      <c r="M301" s="383"/>
      <c r="N301" s="383"/>
      <c r="O301" s="383"/>
      <c r="P301" s="383"/>
      <c r="Q301" s="383"/>
      <c r="R301" s="383"/>
      <c r="S301" s="383"/>
      <c r="T301" s="383"/>
      <c r="U301" s="383"/>
      <c r="V301" s="383"/>
      <c r="W301" s="383"/>
      <c r="X301" s="383"/>
      <c r="Y301" s="383"/>
      <c r="Z301" s="383"/>
      <c r="AA301" s="383"/>
      <c r="AB301" s="383"/>
      <c r="AC301" s="383"/>
      <c r="AD301" s="383"/>
      <c r="AE301" s="383"/>
      <c r="AF301" s="383"/>
      <c r="AG301" s="383"/>
      <c r="AH301" s="383"/>
      <c r="AI301" s="385"/>
    </row>
    <row r="302" spans="1:35">
      <c r="B302" s="380" t="s">
        <v>1341</v>
      </c>
      <c r="C302" s="381" t="s">
        <v>1460</v>
      </c>
      <c r="D302" s="382" t="s">
        <v>886</v>
      </c>
      <c r="E302" s="382">
        <v>48.166378315169183</v>
      </c>
      <c r="F302" s="383" t="str">
        <f t="shared" si="35"/>
        <v>48ABC(4x95)</v>
      </c>
      <c r="G302" s="383" t="s">
        <v>273</v>
      </c>
      <c r="H302" s="383" t="s">
        <v>273</v>
      </c>
      <c r="I302" s="383" t="s">
        <v>264</v>
      </c>
      <c r="J302" s="383" t="s">
        <v>907</v>
      </c>
      <c r="K302" s="383"/>
      <c r="L302" s="383"/>
      <c r="M302" s="383"/>
      <c r="N302" s="383"/>
      <c r="O302" s="383"/>
      <c r="P302" s="383"/>
      <c r="Q302" s="383"/>
      <c r="R302" s="383"/>
      <c r="S302" s="383"/>
      <c r="T302" s="383"/>
      <c r="U302" s="383"/>
      <c r="V302" s="383"/>
      <c r="W302" s="383"/>
      <c r="X302" s="383"/>
      <c r="Y302" s="383"/>
      <c r="Z302" s="383"/>
      <c r="AA302" s="383"/>
      <c r="AB302" s="383"/>
      <c r="AC302" s="383"/>
      <c r="AD302" s="383"/>
      <c r="AE302" s="383"/>
      <c r="AF302" s="383"/>
      <c r="AG302" s="383"/>
      <c r="AH302" s="383"/>
      <c r="AI302" s="385"/>
    </row>
    <row r="303" spans="1:35">
      <c r="B303" s="380" t="s">
        <v>1342</v>
      </c>
      <c r="C303" s="381" t="s">
        <v>1461</v>
      </c>
      <c r="D303" s="382" t="s">
        <v>886</v>
      </c>
      <c r="E303" s="382">
        <v>41.303752856126764</v>
      </c>
      <c r="F303" s="383" t="str">
        <f t="shared" si="35"/>
        <v>41ABC(4x95)</v>
      </c>
      <c r="G303" s="383" t="s">
        <v>273</v>
      </c>
      <c r="H303" s="383" t="s">
        <v>273</v>
      </c>
      <c r="I303" s="383" t="s">
        <v>2197</v>
      </c>
      <c r="J303" s="383" t="s">
        <v>891</v>
      </c>
      <c r="K303" s="383" t="s">
        <v>892</v>
      </c>
      <c r="L303" s="383"/>
      <c r="M303" s="383"/>
      <c r="N303" s="383"/>
      <c r="O303" s="383"/>
      <c r="P303" s="383"/>
      <c r="Q303" s="383"/>
      <c r="R303" s="383"/>
      <c r="S303" s="383"/>
      <c r="T303" s="383"/>
      <c r="U303" s="383"/>
      <c r="V303" s="383"/>
      <c r="W303" s="383"/>
      <c r="X303" s="383"/>
      <c r="Y303" s="383"/>
      <c r="Z303" s="383"/>
      <c r="AA303" s="383"/>
      <c r="AB303" s="383"/>
      <c r="AC303" s="383"/>
      <c r="AD303" s="383"/>
      <c r="AE303" s="383"/>
      <c r="AF303" s="383"/>
      <c r="AG303" s="383"/>
      <c r="AH303" s="383"/>
      <c r="AI303" s="385"/>
    </row>
    <row r="304" spans="1:35">
      <c r="B304" s="380" t="s">
        <v>1343</v>
      </c>
      <c r="C304" s="381" t="s">
        <v>1460</v>
      </c>
      <c r="D304" s="382" t="s">
        <v>886</v>
      </c>
      <c r="E304" s="382">
        <v>30.675723300355934</v>
      </c>
      <c r="F304" s="383" t="str">
        <f t="shared" si="35"/>
        <v>31ABC(4x95)</v>
      </c>
      <c r="G304" s="383" t="s">
        <v>273</v>
      </c>
      <c r="H304" s="383" t="s">
        <v>273</v>
      </c>
      <c r="I304" s="383" t="s">
        <v>264</v>
      </c>
      <c r="J304" s="383" t="s">
        <v>907</v>
      </c>
      <c r="K304" s="383"/>
      <c r="L304" s="383"/>
      <c r="M304" s="383"/>
      <c r="N304" s="383"/>
      <c r="O304" s="383"/>
      <c r="P304" s="383"/>
      <c r="Q304" s="383"/>
      <c r="R304" s="383"/>
      <c r="S304" s="383"/>
      <c r="T304" s="383"/>
      <c r="U304" s="383"/>
      <c r="V304" s="383"/>
      <c r="W304" s="383"/>
      <c r="X304" s="383"/>
      <c r="Y304" s="383"/>
      <c r="Z304" s="383"/>
      <c r="AA304" s="383"/>
      <c r="AB304" s="383"/>
      <c r="AC304" s="383"/>
      <c r="AD304" s="383"/>
      <c r="AE304" s="383"/>
      <c r="AF304" s="383"/>
      <c r="AG304" s="383"/>
      <c r="AH304" s="383"/>
      <c r="AI304" s="385"/>
    </row>
    <row r="305" spans="1:35">
      <c r="B305" s="380" t="s">
        <v>1428</v>
      </c>
      <c r="C305" s="381" t="s">
        <v>1460</v>
      </c>
      <c r="D305" s="382" t="s">
        <v>886</v>
      </c>
      <c r="E305" s="382">
        <v>50.921508225896062</v>
      </c>
      <c r="F305" s="383" t="str">
        <f t="shared" si="35"/>
        <v>51ABC(4x95)</v>
      </c>
      <c r="G305" s="383" t="s">
        <v>273</v>
      </c>
      <c r="H305" s="383" t="s">
        <v>273</v>
      </c>
      <c r="I305" s="383" t="s">
        <v>264</v>
      </c>
      <c r="J305" s="383" t="s">
        <v>907</v>
      </c>
      <c r="K305" s="383"/>
      <c r="L305" s="383"/>
      <c r="M305" s="383"/>
      <c r="N305" s="383"/>
      <c r="O305" s="383"/>
      <c r="P305" s="383"/>
      <c r="Q305" s="383"/>
      <c r="R305" s="383"/>
      <c r="S305" s="383"/>
      <c r="T305" s="383"/>
      <c r="U305" s="383"/>
      <c r="V305" s="383"/>
      <c r="W305" s="383"/>
      <c r="X305" s="383"/>
      <c r="Y305" s="383"/>
      <c r="Z305" s="383"/>
      <c r="AA305" s="383"/>
      <c r="AB305" s="383"/>
      <c r="AC305" s="383"/>
      <c r="AD305" s="383"/>
      <c r="AE305" s="383"/>
      <c r="AF305" s="383"/>
      <c r="AG305" s="383"/>
      <c r="AH305" s="383"/>
      <c r="AI305" s="385"/>
    </row>
    <row r="306" spans="1:35">
      <c r="B306" s="380" t="s">
        <v>1344</v>
      </c>
      <c r="C306" s="381" t="s">
        <v>1461</v>
      </c>
      <c r="D306" s="382" t="s">
        <v>886</v>
      </c>
      <c r="E306" s="382">
        <v>30</v>
      </c>
      <c r="F306" s="383" t="str">
        <f t="shared" si="35"/>
        <v>30ABC(4x95)</v>
      </c>
      <c r="G306" s="383" t="s">
        <v>273</v>
      </c>
      <c r="H306" s="383" t="s">
        <v>273</v>
      </c>
      <c r="I306" s="383" t="s">
        <v>2197</v>
      </c>
      <c r="J306" s="383" t="s">
        <v>891</v>
      </c>
      <c r="K306" s="383" t="s">
        <v>892</v>
      </c>
      <c r="L306" s="383"/>
      <c r="M306" s="383"/>
      <c r="N306" s="383"/>
      <c r="O306" s="383"/>
      <c r="P306" s="383"/>
      <c r="Q306" s="383"/>
      <c r="R306" s="383"/>
      <c r="S306" s="383"/>
      <c r="T306" s="383"/>
      <c r="U306" s="383"/>
      <c r="V306" s="383"/>
      <c r="W306" s="383"/>
      <c r="X306" s="383"/>
      <c r="Y306" s="383"/>
      <c r="Z306" s="383"/>
      <c r="AA306" s="383"/>
      <c r="AB306" s="383"/>
      <c r="AC306" s="383"/>
      <c r="AD306" s="383"/>
      <c r="AE306" s="383"/>
      <c r="AF306" s="383"/>
      <c r="AG306" s="383"/>
      <c r="AH306" s="383"/>
      <c r="AI306" s="385"/>
    </row>
    <row r="307" spans="1:35">
      <c r="B307" s="380" t="s">
        <v>1345</v>
      </c>
      <c r="C307" s="381" t="s">
        <v>1460</v>
      </c>
      <c r="D307" s="382" t="s">
        <v>886</v>
      </c>
      <c r="E307" s="382">
        <v>51.86520991955976</v>
      </c>
      <c r="F307" s="383" t="str">
        <f t="shared" si="35"/>
        <v>52ABC(4x95)</v>
      </c>
      <c r="G307" s="383" t="s">
        <v>273</v>
      </c>
      <c r="H307" s="383" t="s">
        <v>273</v>
      </c>
      <c r="I307" s="383" t="s">
        <v>264</v>
      </c>
      <c r="J307" s="383" t="s">
        <v>907</v>
      </c>
      <c r="K307" s="383"/>
      <c r="L307" s="383"/>
      <c r="M307" s="383"/>
      <c r="N307" s="383"/>
      <c r="O307" s="383"/>
      <c r="P307" s="383"/>
      <c r="Q307" s="383"/>
      <c r="R307" s="383"/>
      <c r="S307" s="383"/>
      <c r="T307" s="383"/>
      <c r="U307" s="383"/>
      <c r="V307" s="383"/>
      <c r="W307" s="383"/>
      <c r="X307" s="383"/>
      <c r="Y307" s="383"/>
      <c r="Z307" s="383"/>
      <c r="AA307" s="383"/>
      <c r="AB307" s="383"/>
      <c r="AC307" s="383"/>
      <c r="AD307" s="383"/>
      <c r="AE307" s="383"/>
      <c r="AF307" s="383"/>
      <c r="AG307" s="383"/>
      <c r="AH307" s="383"/>
      <c r="AI307" s="385"/>
    </row>
    <row r="308" spans="1:35">
      <c r="B308" s="380" t="s">
        <v>1346</v>
      </c>
      <c r="C308" s="381" t="s">
        <v>1461</v>
      </c>
      <c r="D308" s="382" t="s">
        <v>886</v>
      </c>
      <c r="E308" s="382">
        <v>43</v>
      </c>
      <c r="F308" s="383" t="str">
        <f t="shared" si="35"/>
        <v>43ABC(4x95)</v>
      </c>
      <c r="G308" s="383" t="s">
        <v>273</v>
      </c>
      <c r="H308" s="383" t="s">
        <v>273</v>
      </c>
      <c r="I308" s="383" t="s">
        <v>2197</v>
      </c>
      <c r="J308" s="383" t="s">
        <v>891</v>
      </c>
      <c r="K308" s="383" t="s">
        <v>892</v>
      </c>
      <c r="L308" s="383"/>
      <c r="M308" s="383"/>
      <c r="N308" s="383"/>
      <c r="O308" s="383"/>
      <c r="P308" s="383"/>
      <c r="Q308" s="383"/>
      <c r="R308" s="383"/>
      <c r="S308" s="383"/>
      <c r="T308" s="383"/>
      <c r="U308" s="383"/>
      <c r="V308" s="383"/>
      <c r="W308" s="383"/>
      <c r="X308" s="383"/>
      <c r="Y308" s="383"/>
      <c r="Z308" s="383"/>
      <c r="AA308" s="383"/>
      <c r="AB308" s="383"/>
      <c r="AC308" s="383"/>
      <c r="AD308" s="383"/>
      <c r="AE308" s="383"/>
      <c r="AF308" s="383"/>
      <c r="AG308" s="383"/>
      <c r="AH308" s="383"/>
      <c r="AI308" s="385"/>
    </row>
    <row r="309" spans="1:35">
      <c r="B309" s="380" t="s">
        <v>1463</v>
      </c>
      <c r="C309" s="381" t="s">
        <v>1460</v>
      </c>
      <c r="D309" s="382" t="s">
        <v>886</v>
      </c>
      <c r="E309" s="382">
        <v>35.777087639996637</v>
      </c>
      <c r="F309" s="383" t="str">
        <f t="shared" si="35"/>
        <v>36ABC(4x95)</v>
      </c>
      <c r="G309" s="383" t="s">
        <v>273</v>
      </c>
      <c r="H309" s="383" t="s">
        <v>273</v>
      </c>
      <c r="I309" s="383" t="s">
        <v>264</v>
      </c>
      <c r="J309" s="383" t="s">
        <v>907</v>
      </c>
      <c r="K309" s="383"/>
      <c r="L309" s="383"/>
      <c r="M309" s="383"/>
      <c r="N309" s="383"/>
      <c r="O309" s="383"/>
      <c r="P309" s="383"/>
      <c r="Q309" s="383"/>
      <c r="R309" s="383"/>
      <c r="S309" s="383"/>
      <c r="T309" s="383"/>
      <c r="U309" s="383"/>
      <c r="V309" s="383"/>
      <c r="W309" s="383"/>
      <c r="X309" s="383"/>
      <c r="Y309" s="383"/>
      <c r="Z309" s="383"/>
      <c r="AA309" s="383"/>
      <c r="AB309" s="383"/>
      <c r="AC309" s="383"/>
      <c r="AD309" s="383"/>
      <c r="AE309" s="383"/>
      <c r="AF309" s="383"/>
      <c r="AG309" s="383"/>
      <c r="AH309" s="383"/>
      <c r="AI309" s="385"/>
    </row>
    <row r="310" spans="1:35">
      <c r="B310" s="380" t="s">
        <v>1464</v>
      </c>
      <c r="C310" s="381" t="s">
        <v>1460</v>
      </c>
      <c r="D310" s="382" t="s">
        <v>886</v>
      </c>
      <c r="E310" s="382">
        <v>50</v>
      </c>
      <c r="F310" s="383" t="str">
        <f t="shared" si="35"/>
        <v>50ABC(4x95)</v>
      </c>
      <c r="G310" s="383" t="s">
        <v>273</v>
      </c>
      <c r="H310" s="383" t="s">
        <v>273</v>
      </c>
      <c r="I310" s="383" t="s">
        <v>264</v>
      </c>
      <c r="J310" s="383" t="s">
        <v>907</v>
      </c>
      <c r="K310" s="383"/>
      <c r="L310" s="383"/>
      <c r="M310" s="383"/>
      <c r="N310" s="383"/>
      <c r="O310" s="383"/>
      <c r="P310" s="383"/>
      <c r="Q310" s="383"/>
      <c r="R310" s="383"/>
      <c r="S310" s="383"/>
      <c r="T310" s="383"/>
      <c r="U310" s="383"/>
      <c r="V310" s="383"/>
      <c r="W310" s="383"/>
      <c r="X310" s="383"/>
      <c r="Y310" s="383"/>
      <c r="Z310" s="383"/>
      <c r="AA310" s="383"/>
      <c r="AB310" s="383"/>
      <c r="AC310" s="383"/>
      <c r="AD310" s="383"/>
      <c r="AE310" s="383"/>
      <c r="AF310" s="383"/>
      <c r="AG310" s="383"/>
      <c r="AH310" s="383"/>
      <c r="AI310" s="385"/>
    </row>
    <row r="311" spans="1:35">
      <c r="B311" s="380" t="s">
        <v>1465</v>
      </c>
      <c r="C311" s="381" t="s">
        <v>1461</v>
      </c>
      <c r="D311" s="382" t="s">
        <v>886</v>
      </c>
      <c r="E311" s="382">
        <v>35.805027579936315</v>
      </c>
      <c r="F311" s="383" t="str">
        <f t="shared" si="35"/>
        <v>36ABC(4x95)</v>
      </c>
      <c r="G311" s="383" t="s">
        <v>273</v>
      </c>
      <c r="H311" s="383" t="s">
        <v>273</v>
      </c>
      <c r="I311" s="383" t="s">
        <v>2197</v>
      </c>
      <c r="J311" s="383" t="s">
        <v>891</v>
      </c>
      <c r="K311" s="383" t="s">
        <v>892</v>
      </c>
      <c r="L311" s="383"/>
      <c r="M311" s="383"/>
      <c r="N311" s="383"/>
      <c r="O311" s="383"/>
      <c r="P311" s="383"/>
      <c r="Q311" s="383"/>
      <c r="R311" s="383"/>
      <c r="S311" s="383"/>
      <c r="T311" s="383"/>
      <c r="U311" s="383"/>
      <c r="V311" s="383"/>
      <c r="W311" s="383"/>
      <c r="X311" s="383"/>
      <c r="Y311" s="383"/>
      <c r="Z311" s="383"/>
      <c r="AA311" s="383"/>
      <c r="AB311" s="383"/>
      <c r="AC311" s="383"/>
      <c r="AD311" s="383"/>
      <c r="AE311" s="383"/>
      <c r="AF311" s="383"/>
      <c r="AG311" s="383"/>
      <c r="AH311" s="383"/>
      <c r="AI311" s="385"/>
    </row>
    <row r="312" spans="1:35">
      <c r="B312" s="380" t="s">
        <v>1466</v>
      </c>
      <c r="C312" s="381" t="s">
        <v>1460</v>
      </c>
      <c r="D312" s="382" t="s">
        <v>886</v>
      </c>
      <c r="E312" s="382">
        <v>47.434164902525687</v>
      </c>
      <c r="F312" s="383" t="str">
        <f t="shared" si="35"/>
        <v>47ABC(4x95)</v>
      </c>
      <c r="G312" s="383" t="s">
        <v>273</v>
      </c>
      <c r="H312" s="383" t="s">
        <v>273</v>
      </c>
      <c r="I312" s="383" t="s">
        <v>264</v>
      </c>
      <c r="J312" s="383" t="s">
        <v>907</v>
      </c>
      <c r="K312" s="383"/>
      <c r="L312" s="383"/>
      <c r="M312" s="383"/>
      <c r="N312" s="383"/>
      <c r="O312" s="383"/>
      <c r="P312" s="383"/>
      <c r="Q312" s="383"/>
      <c r="R312" s="383"/>
      <c r="S312" s="383"/>
      <c r="T312" s="383"/>
      <c r="U312" s="383"/>
      <c r="V312" s="383"/>
      <c r="W312" s="383"/>
      <c r="X312" s="383"/>
      <c r="Y312" s="383"/>
      <c r="Z312" s="383"/>
      <c r="AA312" s="383"/>
      <c r="AB312" s="383"/>
      <c r="AC312" s="383"/>
      <c r="AD312" s="383"/>
      <c r="AE312" s="383"/>
      <c r="AF312" s="383"/>
      <c r="AG312" s="383"/>
      <c r="AH312" s="383"/>
      <c r="AI312" s="385"/>
    </row>
    <row r="313" spans="1:35">
      <c r="B313" s="380" t="s">
        <v>1497</v>
      </c>
      <c r="C313" s="381" t="s">
        <v>1460</v>
      </c>
      <c r="D313" s="382" t="s">
        <v>886</v>
      </c>
      <c r="E313" s="382">
        <v>50</v>
      </c>
      <c r="F313" s="383" t="str">
        <f t="shared" si="35"/>
        <v>50ABC(4x95)</v>
      </c>
      <c r="G313" s="383" t="s">
        <v>273</v>
      </c>
      <c r="H313" s="383" t="s">
        <v>273</v>
      </c>
      <c r="I313" s="383" t="s">
        <v>264</v>
      </c>
      <c r="J313" s="383" t="s">
        <v>907</v>
      </c>
      <c r="K313" s="383"/>
      <c r="L313" s="383"/>
      <c r="M313" s="383"/>
      <c r="N313" s="383"/>
      <c r="O313" s="383"/>
      <c r="P313" s="383"/>
      <c r="Q313" s="383"/>
      <c r="R313" s="383"/>
      <c r="S313" s="383"/>
      <c r="T313" s="383"/>
      <c r="U313" s="383"/>
      <c r="V313" s="383"/>
      <c r="W313" s="383"/>
      <c r="X313" s="383"/>
      <c r="Y313" s="383"/>
      <c r="Z313" s="383"/>
      <c r="AA313" s="383"/>
      <c r="AB313" s="383"/>
      <c r="AC313" s="383"/>
      <c r="AD313" s="383"/>
      <c r="AE313" s="383"/>
      <c r="AF313" s="383"/>
      <c r="AG313" s="383"/>
      <c r="AH313" s="383"/>
      <c r="AI313" s="385"/>
    </row>
    <row r="314" spans="1:35">
      <c r="B314" s="380" t="s">
        <v>1498</v>
      </c>
      <c r="C314" s="381" t="s">
        <v>1461</v>
      </c>
      <c r="D314" s="382" t="s">
        <v>886</v>
      </c>
      <c r="E314" s="382">
        <v>47.434164902525687</v>
      </c>
      <c r="F314" s="383" t="str">
        <f t="shared" si="35"/>
        <v>47ABC(4x95)</v>
      </c>
      <c r="G314" s="383" t="s">
        <v>273</v>
      </c>
      <c r="H314" s="383" t="s">
        <v>273</v>
      </c>
      <c r="I314" s="383" t="s">
        <v>2197</v>
      </c>
      <c r="J314" s="383" t="s">
        <v>891</v>
      </c>
      <c r="K314" s="383" t="s">
        <v>892</v>
      </c>
      <c r="L314" s="383"/>
      <c r="M314" s="383"/>
      <c r="N314" s="383"/>
      <c r="O314" s="383"/>
      <c r="P314" s="383"/>
      <c r="Q314" s="383"/>
      <c r="R314" s="383"/>
      <c r="S314" s="383"/>
      <c r="T314" s="383"/>
      <c r="U314" s="383"/>
      <c r="V314" s="383"/>
      <c r="W314" s="383"/>
      <c r="X314" s="383"/>
      <c r="Y314" s="383"/>
      <c r="Z314" s="383"/>
      <c r="AA314" s="383"/>
      <c r="AB314" s="383"/>
      <c r="AC314" s="383"/>
      <c r="AD314" s="383"/>
      <c r="AE314" s="383"/>
      <c r="AF314" s="383"/>
      <c r="AG314" s="383"/>
      <c r="AH314" s="383"/>
      <c r="AI314" s="385"/>
    </row>
    <row r="315" spans="1:35">
      <c r="B315" s="380" t="s">
        <v>1422</v>
      </c>
      <c r="C315" s="381" t="s">
        <v>1460</v>
      </c>
      <c r="D315" s="382" t="s">
        <v>886</v>
      </c>
      <c r="E315" s="382">
        <v>33.376638536557273</v>
      </c>
      <c r="F315" s="383" t="str">
        <f t="shared" si="35"/>
        <v>33ABC(4x95)</v>
      </c>
      <c r="G315" s="383" t="s">
        <v>273</v>
      </c>
      <c r="H315" s="383" t="s">
        <v>273</v>
      </c>
      <c r="I315" s="383" t="s">
        <v>264</v>
      </c>
      <c r="J315" s="383" t="s">
        <v>907</v>
      </c>
      <c r="K315" s="383"/>
      <c r="L315" s="383"/>
      <c r="M315" s="383"/>
      <c r="N315" s="383"/>
      <c r="O315" s="383"/>
      <c r="P315" s="383"/>
      <c r="Q315" s="383"/>
      <c r="R315" s="383"/>
      <c r="S315" s="383"/>
      <c r="T315" s="383"/>
      <c r="U315" s="383"/>
      <c r="V315" s="383"/>
      <c r="W315" s="383"/>
      <c r="X315" s="383"/>
      <c r="Y315" s="383"/>
      <c r="Z315" s="383"/>
      <c r="AA315" s="383"/>
      <c r="AB315" s="383"/>
      <c r="AC315" s="383"/>
      <c r="AD315" s="383"/>
      <c r="AE315" s="383"/>
      <c r="AF315" s="383"/>
      <c r="AG315" s="383"/>
      <c r="AH315" s="383"/>
      <c r="AI315" s="385"/>
    </row>
    <row r="316" spans="1:35">
      <c r="B316" s="380" t="s">
        <v>1499</v>
      </c>
      <c r="C316" s="381" t="s">
        <v>1460</v>
      </c>
      <c r="D316" s="382" t="s">
        <v>886</v>
      </c>
      <c r="E316" s="382">
        <v>37</v>
      </c>
      <c r="F316" s="383" t="str">
        <f t="shared" si="35"/>
        <v>37ABC(4x95)</v>
      </c>
      <c r="G316" s="383" t="s">
        <v>273</v>
      </c>
      <c r="H316" s="383" t="s">
        <v>273</v>
      </c>
      <c r="I316" s="383" t="s">
        <v>264</v>
      </c>
      <c r="J316" s="383" t="s">
        <v>907</v>
      </c>
      <c r="K316" s="383"/>
      <c r="L316" s="383"/>
      <c r="M316" s="383"/>
      <c r="N316" s="383"/>
      <c r="O316" s="383"/>
      <c r="P316" s="383"/>
      <c r="Q316" s="383"/>
      <c r="R316" s="383"/>
      <c r="S316" s="383"/>
      <c r="T316" s="383"/>
      <c r="U316" s="383"/>
      <c r="V316" s="383"/>
      <c r="W316" s="383"/>
      <c r="X316" s="383"/>
      <c r="Y316" s="383"/>
      <c r="Z316" s="383"/>
      <c r="AA316" s="383"/>
      <c r="AB316" s="383"/>
      <c r="AC316" s="383"/>
      <c r="AD316" s="383"/>
      <c r="AE316" s="383"/>
      <c r="AF316" s="383"/>
      <c r="AG316" s="383"/>
      <c r="AH316" s="383"/>
      <c r="AI316" s="385"/>
    </row>
    <row r="317" spans="1:35">
      <c r="B317" s="380" t="s">
        <v>1500</v>
      </c>
      <c r="C317" s="381" t="s">
        <v>1460</v>
      </c>
      <c r="D317" s="382" t="s">
        <v>886</v>
      </c>
      <c r="E317" s="382">
        <v>37</v>
      </c>
      <c r="F317" s="383" t="str">
        <f t="shared" si="35"/>
        <v>37ABC(4x95)</v>
      </c>
      <c r="G317" s="383" t="s">
        <v>273</v>
      </c>
      <c r="H317" s="383" t="s">
        <v>273</v>
      </c>
      <c r="I317" s="383" t="s">
        <v>264</v>
      </c>
      <c r="J317" s="383" t="s">
        <v>907</v>
      </c>
      <c r="K317" s="383"/>
      <c r="L317" s="383"/>
      <c r="M317" s="383"/>
      <c r="N317" s="383"/>
      <c r="O317" s="383"/>
      <c r="P317" s="383"/>
      <c r="Q317" s="383"/>
      <c r="R317" s="383"/>
      <c r="S317" s="383"/>
      <c r="T317" s="383"/>
      <c r="U317" s="383"/>
      <c r="V317" s="383"/>
      <c r="W317" s="383"/>
      <c r="X317" s="383"/>
      <c r="Y317" s="383"/>
      <c r="Z317" s="383"/>
      <c r="AA317" s="383"/>
      <c r="AB317" s="383"/>
      <c r="AC317" s="383"/>
      <c r="AD317" s="383"/>
      <c r="AE317" s="383"/>
      <c r="AF317" s="383"/>
      <c r="AG317" s="383"/>
      <c r="AH317" s="383"/>
      <c r="AI317" s="385"/>
    </row>
    <row r="318" spans="1:35">
      <c r="B318" s="380" t="s">
        <v>1394</v>
      </c>
      <c r="C318" s="381" t="s">
        <v>1501</v>
      </c>
      <c r="D318" s="382" t="s">
        <v>886</v>
      </c>
      <c r="E318" s="382">
        <v>36.345563690772494</v>
      </c>
      <c r="F318" s="383" t="str">
        <f t="shared" si="35"/>
        <v>36ABC(4x95)</v>
      </c>
      <c r="G318" s="383" t="s">
        <v>273</v>
      </c>
      <c r="H318" s="383" t="s">
        <v>273</v>
      </c>
      <c r="I318" s="383" t="s">
        <v>2197</v>
      </c>
      <c r="J318" s="383" t="s">
        <v>889</v>
      </c>
      <c r="K318" s="383" t="s">
        <v>890</v>
      </c>
      <c r="L318" s="383"/>
      <c r="M318" s="383"/>
      <c r="N318" s="383"/>
      <c r="O318" s="383"/>
      <c r="P318" s="383"/>
      <c r="Q318" s="383"/>
      <c r="R318" s="383"/>
      <c r="S318" s="383"/>
      <c r="T318" s="383"/>
      <c r="U318" s="383"/>
      <c r="V318" s="383"/>
      <c r="W318" s="383"/>
      <c r="X318" s="383"/>
      <c r="Y318" s="383"/>
      <c r="Z318" s="383"/>
      <c r="AA318" s="383"/>
      <c r="AB318" s="383"/>
      <c r="AC318" s="383"/>
      <c r="AD318" s="383"/>
      <c r="AE318" s="383"/>
      <c r="AF318" s="383"/>
      <c r="AG318" s="383"/>
      <c r="AH318" s="383"/>
      <c r="AI318" s="385"/>
    </row>
    <row r="319" spans="1:35" ht="41.4">
      <c r="A319" s="366" t="s">
        <v>22</v>
      </c>
      <c r="B319" s="374" t="s">
        <v>911</v>
      </c>
      <c r="C319" s="375" t="s">
        <v>1270</v>
      </c>
      <c r="D319" s="382"/>
      <c r="E319" s="389">
        <f>E320</f>
        <v>423</v>
      </c>
      <c r="F319" s="383"/>
      <c r="G319" s="383"/>
      <c r="H319" s="383"/>
      <c r="I319" s="383"/>
      <c r="J319" s="383"/>
      <c r="K319" s="383"/>
      <c r="L319" s="383"/>
      <c r="M319" s="383"/>
      <c r="N319" s="383"/>
      <c r="O319" s="383"/>
      <c r="P319" s="383"/>
      <c r="Q319" s="383"/>
      <c r="R319" s="383"/>
      <c r="S319" s="383"/>
      <c r="T319" s="383"/>
      <c r="U319" s="383"/>
      <c r="V319" s="383"/>
      <c r="W319" s="383"/>
      <c r="X319" s="383"/>
      <c r="Y319" s="383"/>
      <c r="Z319" s="383"/>
      <c r="AA319" s="383"/>
      <c r="AB319" s="383"/>
      <c r="AC319" s="383"/>
      <c r="AD319" s="383"/>
      <c r="AE319" s="383"/>
      <c r="AF319" s="383"/>
      <c r="AG319" s="383"/>
      <c r="AH319" s="383"/>
      <c r="AI319" s="385"/>
    </row>
    <row r="320" spans="1:35" ht="27.6">
      <c r="B320" s="374" t="s">
        <v>885</v>
      </c>
      <c r="C320" s="375" t="s">
        <v>1580</v>
      </c>
      <c r="D320" s="382"/>
      <c r="E320" s="389">
        <f>+SUM(E321:E330)</f>
        <v>423</v>
      </c>
      <c r="F320" s="383"/>
      <c r="G320" s="383"/>
      <c r="H320" s="383"/>
      <c r="I320" s="383"/>
      <c r="J320" s="383"/>
      <c r="K320" s="383"/>
      <c r="L320" s="383"/>
      <c r="M320" s="383"/>
      <c r="N320" s="383"/>
      <c r="O320" s="383"/>
      <c r="P320" s="383"/>
      <c r="Q320" s="383"/>
      <c r="R320" s="383"/>
      <c r="S320" s="383"/>
      <c r="T320" s="383"/>
      <c r="U320" s="383"/>
      <c r="V320" s="383"/>
      <c r="W320" s="383"/>
      <c r="X320" s="383"/>
      <c r="Y320" s="383"/>
      <c r="Z320" s="383"/>
      <c r="AA320" s="383"/>
      <c r="AB320" s="383"/>
      <c r="AC320" s="383"/>
      <c r="AD320" s="383"/>
      <c r="AE320" s="383"/>
      <c r="AF320" s="383"/>
      <c r="AG320" s="383"/>
      <c r="AH320" s="383"/>
      <c r="AI320" s="385"/>
    </row>
    <row r="321" spans="1:35">
      <c r="B321" s="380" t="s">
        <v>1581</v>
      </c>
      <c r="C321" s="381" t="s">
        <v>2215</v>
      </c>
      <c r="D321" s="382"/>
      <c r="E321" s="382"/>
      <c r="F321" s="382" t="s">
        <v>887</v>
      </c>
      <c r="G321" s="383" t="s">
        <v>888</v>
      </c>
      <c r="H321" s="383" t="s">
        <v>888</v>
      </c>
      <c r="I321" s="383" t="s">
        <v>2197</v>
      </c>
      <c r="J321" s="383" t="s">
        <v>889</v>
      </c>
      <c r="K321" s="383" t="s">
        <v>890</v>
      </c>
      <c r="L321" s="383" t="s">
        <v>888</v>
      </c>
      <c r="M321" s="383"/>
      <c r="N321" s="383" t="s">
        <v>158</v>
      </c>
      <c r="O321" s="383" t="s">
        <v>157</v>
      </c>
      <c r="P321" s="383"/>
      <c r="Q321" s="383"/>
      <c r="R321" s="383"/>
      <c r="S321" s="383"/>
      <c r="T321" s="383"/>
      <c r="U321" s="383"/>
      <c r="V321" s="383"/>
      <c r="W321" s="383"/>
      <c r="X321" s="383"/>
      <c r="Y321" s="383"/>
      <c r="Z321" s="383"/>
      <c r="AA321" s="383"/>
      <c r="AB321" s="383"/>
      <c r="AC321" s="383"/>
      <c r="AD321" s="383"/>
      <c r="AE321" s="383"/>
      <c r="AF321" s="383"/>
      <c r="AG321" s="383"/>
      <c r="AH321" s="383"/>
      <c r="AI321" s="385"/>
    </row>
    <row r="322" spans="1:35">
      <c r="B322" s="380" t="s">
        <v>1582</v>
      </c>
      <c r="C322" s="381" t="s">
        <v>1591</v>
      </c>
      <c r="D322" s="382" t="s">
        <v>886</v>
      </c>
      <c r="E322" s="382">
        <v>40</v>
      </c>
      <c r="F322" s="383" t="str">
        <f t="shared" ref="F322" si="36">ROUND(E322,0)&amp;D322</f>
        <v>40ABC(4x95)</v>
      </c>
      <c r="G322" s="383" t="s">
        <v>888</v>
      </c>
      <c r="H322" s="383" t="s">
        <v>888</v>
      </c>
      <c r="I322" s="383" t="s">
        <v>264</v>
      </c>
      <c r="J322" s="383" t="s">
        <v>907</v>
      </c>
      <c r="K322" s="388"/>
      <c r="L322" s="383"/>
      <c r="M322" s="383"/>
      <c r="N322" s="383"/>
      <c r="O322" s="383"/>
      <c r="P322" s="383"/>
      <c r="Q322" s="383"/>
      <c r="R322" s="383"/>
      <c r="S322" s="383"/>
      <c r="T322" s="383"/>
      <c r="U322" s="383"/>
      <c r="V322" s="383"/>
      <c r="W322" s="383"/>
      <c r="X322" s="383"/>
      <c r="Y322" s="383"/>
      <c r="Z322" s="383"/>
      <c r="AA322" s="383"/>
      <c r="AB322" s="383"/>
      <c r="AC322" s="383"/>
      <c r="AD322" s="383"/>
      <c r="AE322" s="383"/>
      <c r="AF322" s="383"/>
      <c r="AG322" s="383"/>
      <c r="AH322" s="383"/>
      <c r="AI322" s="385"/>
    </row>
    <row r="323" spans="1:35">
      <c r="B323" s="380" t="s">
        <v>1583</v>
      </c>
      <c r="C323" s="381" t="s">
        <v>260</v>
      </c>
      <c r="D323" s="382" t="s">
        <v>886</v>
      </c>
      <c r="E323" s="382">
        <v>42</v>
      </c>
      <c r="F323" s="383" t="str">
        <f t="shared" ref="F323:F330" si="37">ROUND(E323,0)&amp;D323</f>
        <v>42ABC(4x95)</v>
      </c>
      <c r="G323" s="383" t="s">
        <v>273</v>
      </c>
      <c r="H323" s="383" t="s">
        <v>273</v>
      </c>
      <c r="I323" s="383" t="s">
        <v>264</v>
      </c>
      <c r="J323" s="383" t="s">
        <v>907</v>
      </c>
      <c r="K323" s="383"/>
      <c r="L323" s="383"/>
      <c r="M323" s="383"/>
      <c r="N323" s="383"/>
      <c r="O323" s="383"/>
      <c r="P323" s="383"/>
      <c r="Q323" s="383"/>
      <c r="R323" s="383"/>
      <c r="S323" s="383"/>
      <c r="T323" s="383"/>
      <c r="U323" s="383"/>
      <c r="V323" s="383"/>
      <c r="W323" s="383"/>
      <c r="X323" s="383"/>
      <c r="Y323" s="383"/>
      <c r="Z323" s="383"/>
      <c r="AA323" s="383"/>
      <c r="AB323" s="383"/>
      <c r="AC323" s="383"/>
      <c r="AD323" s="383"/>
      <c r="AE323" s="383"/>
      <c r="AF323" s="383"/>
      <c r="AG323" s="383"/>
      <c r="AH323" s="383"/>
      <c r="AI323" s="385"/>
    </row>
    <row r="324" spans="1:35">
      <c r="B324" s="380" t="s">
        <v>1584</v>
      </c>
      <c r="C324" s="381" t="s">
        <v>1591</v>
      </c>
      <c r="D324" s="382" t="s">
        <v>886</v>
      </c>
      <c r="E324" s="382">
        <v>53</v>
      </c>
      <c r="F324" s="383" t="str">
        <f t="shared" si="37"/>
        <v>53ABC(4x95)</v>
      </c>
      <c r="G324" s="383" t="s">
        <v>888</v>
      </c>
      <c r="H324" s="383" t="s">
        <v>888</v>
      </c>
      <c r="I324" s="383" t="s">
        <v>264</v>
      </c>
      <c r="J324" s="383" t="s">
        <v>907</v>
      </c>
      <c r="K324" s="383"/>
      <c r="L324" s="383" t="s">
        <v>888</v>
      </c>
      <c r="M324" s="383"/>
      <c r="N324" s="383" t="s">
        <v>158</v>
      </c>
      <c r="O324" s="383"/>
      <c r="P324" s="383"/>
      <c r="Q324" s="383"/>
      <c r="R324" s="383"/>
      <c r="S324" s="383"/>
      <c r="T324" s="383"/>
      <c r="U324" s="383"/>
      <c r="V324" s="383"/>
      <c r="W324" s="383"/>
      <c r="X324" s="383"/>
      <c r="Y324" s="383"/>
      <c r="Z324" s="383"/>
      <c r="AA324" s="383"/>
      <c r="AB324" s="383"/>
      <c r="AC324" s="383"/>
      <c r="AD324" s="383"/>
      <c r="AE324" s="383"/>
      <c r="AF324" s="383"/>
      <c r="AG324" s="383"/>
      <c r="AH324" s="383"/>
      <c r="AI324" s="385"/>
    </row>
    <row r="325" spans="1:35">
      <c r="B325" s="380" t="s">
        <v>1585</v>
      </c>
      <c r="C325" s="381" t="s">
        <v>260</v>
      </c>
      <c r="D325" s="382" t="s">
        <v>886</v>
      </c>
      <c r="E325" s="382">
        <v>52</v>
      </c>
      <c r="F325" s="383" t="str">
        <f t="shared" si="37"/>
        <v>52ABC(4x95)</v>
      </c>
      <c r="G325" s="383" t="s">
        <v>273</v>
      </c>
      <c r="H325" s="383" t="s">
        <v>273</v>
      </c>
      <c r="I325" s="383" t="s">
        <v>264</v>
      </c>
      <c r="J325" s="383" t="s">
        <v>907</v>
      </c>
      <c r="K325" s="383"/>
      <c r="L325" s="383"/>
      <c r="M325" s="383"/>
      <c r="N325" s="383"/>
      <c r="O325" s="383"/>
      <c r="P325" s="383"/>
      <c r="Q325" s="383"/>
      <c r="R325" s="383"/>
      <c r="S325" s="383"/>
      <c r="T325" s="383"/>
      <c r="U325" s="383"/>
      <c r="V325" s="383"/>
      <c r="W325" s="383"/>
      <c r="X325" s="383"/>
      <c r="Y325" s="383"/>
      <c r="Z325" s="383"/>
      <c r="AA325" s="383"/>
      <c r="AB325" s="383"/>
      <c r="AC325" s="383"/>
      <c r="AD325" s="383"/>
      <c r="AE325" s="383"/>
      <c r="AF325" s="383"/>
      <c r="AG325" s="383"/>
      <c r="AH325" s="383"/>
      <c r="AI325" s="385"/>
    </row>
    <row r="326" spans="1:35">
      <c r="B326" s="380" t="s">
        <v>1586</v>
      </c>
      <c r="C326" s="381" t="s">
        <v>1591</v>
      </c>
      <c r="D326" s="382" t="s">
        <v>886</v>
      </c>
      <c r="E326" s="382">
        <v>54</v>
      </c>
      <c r="F326" s="383" t="str">
        <f t="shared" si="37"/>
        <v>54ABC(4x95)</v>
      </c>
      <c r="G326" s="383" t="s">
        <v>888</v>
      </c>
      <c r="H326" s="383" t="s">
        <v>888</v>
      </c>
      <c r="I326" s="383" t="s">
        <v>264</v>
      </c>
      <c r="J326" s="383" t="s">
        <v>907</v>
      </c>
      <c r="K326" s="383"/>
      <c r="L326" s="383" t="s">
        <v>888</v>
      </c>
      <c r="M326" s="383"/>
      <c r="N326" s="383" t="s">
        <v>158</v>
      </c>
      <c r="O326" s="383"/>
      <c r="P326" s="383"/>
      <c r="Q326" s="383"/>
      <c r="R326" s="383"/>
      <c r="S326" s="383"/>
      <c r="T326" s="383"/>
      <c r="U326" s="383"/>
      <c r="V326" s="383"/>
      <c r="W326" s="383"/>
      <c r="X326" s="383"/>
      <c r="Y326" s="383"/>
      <c r="Z326" s="383"/>
      <c r="AA326" s="383"/>
      <c r="AB326" s="383"/>
      <c r="AC326" s="383"/>
      <c r="AD326" s="383"/>
      <c r="AE326" s="383"/>
      <c r="AF326" s="383"/>
      <c r="AG326" s="383"/>
      <c r="AH326" s="383"/>
      <c r="AI326" s="385"/>
    </row>
    <row r="327" spans="1:35">
      <c r="B327" s="380" t="s">
        <v>1587</v>
      </c>
      <c r="C327" s="381" t="s">
        <v>260</v>
      </c>
      <c r="D327" s="382" t="s">
        <v>886</v>
      </c>
      <c r="E327" s="382">
        <v>55</v>
      </c>
      <c r="F327" s="383" t="str">
        <f t="shared" si="37"/>
        <v>55ABC(4x95)</v>
      </c>
      <c r="G327" s="383" t="s">
        <v>273</v>
      </c>
      <c r="H327" s="383" t="s">
        <v>273</v>
      </c>
      <c r="I327" s="383" t="s">
        <v>264</v>
      </c>
      <c r="J327" s="383" t="s">
        <v>907</v>
      </c>
      <c r="K327" s="383"/>
      <c r="L327" s="383"/>
      <c r="M327" s="383"/>
      <c r="N327" s="383"/>
      <c r="O327" s="383"/>
      <c r="P327" s="383"/>
      <c r="Q327" s="383"/>
      <c r="R327" s="383"/>
      <c r="S327" s="383"/>
      <c r="T327" s="383"/>
      <c r="U327" s="383"/>
      <c r="V327" s="383"/>
      <c r="W327" s="383"/>
      <c r="X327" s="383"/>
      <c r="Y327" s="383"/>
      <c r="Z327" s="383"/>
      <c r="AA327" s="383"/>
      <c r="AB327" s="383"/>
      <c r="AC327" s="383"/>
      <c r="AD327" s="383"/>
      <c r="AE327" s="383"/>
      <c r="AF327" s="383"/>
      <c r="AG327" s="383"/>
      <c r="AH327" s="383"/>
      <c r="AI327" s="385"/>
    </row>
    <row r="328" spans="1:35">
      <c r="B328" s="380" t="s">
        <v>1588</v>
      </c>
      <c r="C328" s="381" t="s">
        <v>1591</v>
      </c>
      <c r="D328" s="382" t="s">
        <v>886</v>
      </c>
      <c r="E328" s="382">
        <v>40</v>
      </c>
      <c r="F328" s="383" t="str">
        <f t="shared" si="37"/>
        <v>40ABC(4x95)</v>
      </c>
      <c r="G328" s="383" t="s">
        <v>888</v>
      </c>
      <c r="H328" s="383" t="s">
        <v>888</v>
      </c>
      <c r="I328" s="383" t="s">
        <v>264</v>
      </c>
      <c r="J328" s="383" t="s">
        <v>907</v>
      </c>
      <c r="K328" s="383"/>
      <c r="L328" s="383"/>
      <c r="M328" s="383"/>
      <c r="N328" s="383"/>
      <c r="O328" s="383"/>
      <c r="P328" s="383"/>
      <c r="Q328" s="383"/>
      <c r="R328" s="383"/>
      <c r="S328" s="383"/>
      <c r="T328" s="383"/>
      <c r="U328" s="383"/>
      <c r="V328" s="383"/>
      <c r="W328" s="383"/>
      <c r="X328" s="383"/>
      <c r="Y328" s="383"/>
      <c r="Z328" s="383"/>
      <c r="AA328" s="383"/>
      <c r="AB328" s="383"/>
      <c r="AC328" s="383"/>
      <c r="AD328" s="383"/>
      <c r="AE328" s="383"/>
      <c r="AF328" s="383"/>
      <c r="AG328" s="383"/>
      <c r="AH328" s="383"/>
      <c r="AI328" s="385"/>
    </row>
    <row r="329" spans="1:35">
      <c r="B329" s="380" t="s">
        <v>1589</v>
      </c>
      <c r="C329" s="381" t="s">
        <v>1592</v>
      </c>
      <c r="D329" s="382" t="s">
        <v>886</v>
      </c>
      <c r="E329" s="382">
        <v>41</v>
      </c>
      <c r="F329" s="383" t="str">
        <f t="shared" si="37"/>
        <v>41ABC(4x95)</v>
      </c>
      <c r="G329" s="383" t="s">
        <v>888</v>
      </c>
      <c r="H329" s="383" t="s">
        <v>888</v>
      </c>
      <c r="I329" s="383" t="s">
        <v>2197</v>
      </c>
      <c r="J329" s="383" t="s">
        <v>891</v>
      </c>
      <c r="K329" s="383" t="s">
        <v>892</v>
      </c>
      <c r="L329" s="383" t="s">
        <v>888</v>
      </c>
      <c r="M329" s="383"/>
      <c r="N329" s="383" t="s">
        <v>158</v>
      </c>
      <c r="O329" s="383"/>
      <c r="P329" s="383"/>
      <c r="Q329" s="383"/>
      <c r="R329" s="383"/>
      <c r="S329" s="383"/>
      <c r="T329" s="383"/>
      <c r="U329" s="383"/>
      <c r="V329" s="383"/>
      <c r="W329" s="383"/>
      <c r="X329" s="383"/>
      <c r="Y329" s="383"/>
      <c r="Z329" s="383"/>
      <c r="AA329" s="383"/>
      <c r="AB329" s="383"/>
      <c r="AC329" s="383"/>
      <c r="AD329" s="383"/>
      <c r="AE329" s="383"/>
      <c r="AF329" s="383"/>
      <c r="AG329" s="383"/>
      <c r="AH329" s="383"/>
      <c r="AI329" s="385"/>
    </row>
    <row r="330" spans="1:35">
      <c r="B330" s="380" t="s">
        <v>1590</v>
      </c>
      <c r="C330" s="381" t="s">
        <v>1593</v>
      </c>
      <c r="D330" s="382" t="s">
        <v>886</v>
      </c>
      <c r="E330" s="382">
        <v>46</v>
      </c>
      <c r="F330" s="383" t="str">
        <f t="shared" si="37"/>
        <v>46ABC(4x95)</v>
      </c>
      <c r="G330" s="383" t="s">
        <v>273</v>
      </c>
      <c r="H330" s="383" t="s">
        <v>273</v>
      </c>
      <c r="I330" s="383" t="s">
        <v>2196</v>
      </c>
      <c r="J330" s="383" t="s">
        <v>889</v>
      </c>
      <c r="K330" s="383" t="s">
        <v>890</v>
      </c>
      <c r="L330" s="383"/>
      <c r="M330" s="383"/>
      <c r="N330" s="383"/>
      <c r="O330" s="383"/>
      <c r="P330" s="383"/>
      <c r="Q330" s="383"/>
      <c r="R330" s="383"/>
      <c r="S330" s="383"/>
      <c r="T330" s="383"/>
      <c r="U330" s="383"/>
      <c r="V330" s="383"/>
      <c r="W330" s="383"/>
      <c r="X330" s="383"/>
      <c r="Y330" s="383"/>
      <c r="Z330" s="383"/>
      <c r="AA330" s="383"/>
      <c r="AB330" s="383"/>
      <c r="AC330" s="383"/>
      <c r="AD330" s="383"/>
      <c r="AE330" s="383"/>
      <c r="AF330" s="383"/>
      <c r="AG330" s="383"/>
      <c r="AH330" s="383"/>
      <c r="AI330" s="385"/>
    </row>
    <row r="331" spans="1:35" ht="69">
      <c r="A331" s="366" t="s">
        <v>22</v>
      </c>
      <c r="B331" s="374" t="s">
        <v>912</v>
      </c>
      <c r="C331" s="375" t="s">
        <v>1271</v>
      </c>
      <c r="D331" s="382"/>
      <c r="E331" s="389">
        <f>E332</f>
        <v>478</v>
      </c>
      <c r="F331" s="383"/>
      <c r="G331" s="383"/>
      <c r="H331" s="383"/>
      <c r="I331" s="383"/>
      <c r="J331" s="383"/>
      <c r="K331" s="383"/>
      <c r="L331" s="383"/>
      <c r="M331" s="383"/>
      <c r="N331" s="383"/>
      <c r="O331" s="383"/>
      <c r="P331" s="383"/>
      <c r="Q331" s="383"/>
      <c r="R331" s="383"/>
      <c r="S331" s="383"/>
      <c r="T331" s="383"/>
      <c r="U331" s="383"/>
      <c r="V331" s="383"/>
      <c r="W331" s="383"/>
      <c r="X331" s="383"/>
      <c r="Y331" s="383"/>
      <c r="Z331" s="383"/>
      <c r="AA331" s="383"/>
      <c r="AB331" s="383"/>
      <c r="AC331" s="383"/>
      <c r="AD331" s="383"/>
      <c r="AE331" s="383"/>
      <c r="AF331" s="383"/>
      <c r="AG331" s="383"/>
      <c r="AH331" s="383"/>
      <c r="AI331" s="385"/>
    </row>
    <row r="332" spans="1:35" ht="27.6">
      <c r="B332" s="374" t="s">
        <v>885</v>
      </c>
      <c r="C332" s="375" t="s">
        <v>1594</v>
      </c>
      <c r="D332" s="382"/>
      <c r="E332" s="389">
        <f>+SUM(E333:E344)</f>
        <v>478</v>
      </c>
      <c r="F332" s="383"/>
      <c r="G332" s="383"/>
      <c r="H332" s="383"/>
      <c r="I332" s="383"/>
      <c r="J332" s="383"/>
      <c r="K332" s="383"/>
      <c r="L332" s="383"/>
      <c r="M332" s="383"/>
      <c r="N332" s="383"/>
      <c r="O332" s="383"/>
      <c r="P332" s="383"/>
      <c r="Q332" s="383"/>
      <c r="R332" s="383"/>
      <c r="S332" s="383"/>
      <c r="T332" s="383"/>
      <c r="U332" s="383"/>
      <c r="V332" s="383"/>
      <c r="W332" s="383"/>
      <c r="X332" s="383"/>
      <c r="Y332" s="383"/>
      <c r="Z332" s="383"/>
      <c r="AA332" s="383"/>
      <c r="AB332" s="383"/>
      <c r="AC332" s="383"/>
      <c r="AD332" s="383"/>
      <c r="AE332" s="383"/>
      <c r="AF332" s="383"/>
      <c r="AG332" s="383"/>
      <c r="AH332" s="383"/>
      <c r="AI332" s="385"/>
    </row>
    <row r="333" spans="1:35">
      <c r="B333" s="380" t="s">
        <v>1595</v>
      </c>
      <c r="C333" s="381" t="s">
        <v>1600</v>
      </c>
      <c r="D333" s="382"/>
      <c r="E333" s="382"/>
      <c r="F333" s="382" t="s">
        <v>887</v>
      </c>
      <c r="G333" s="383" t="s">
        <v>888</v>
      </c>
      <c r="H333" s="383" t="s">
        <v>888</v>
      </c>
      <c r="I333" s="383" t="s">
        <v>2197</v>
      </c>
      <c r="J333" s="383" t="s">
        <v>889</v>
      </c>
      <c r="K333" s="383" t="s">
        <v>890</v>
      </c>
      <c r="L333" s="383" t="s">
        <v>888</v>
      </c>
      <c r="M333" s="383"/>
      <c r="N333" s="383" t="s">
        <v>158</v>
      </c>
      <c r="O333" s="383" t="s">
        <v>157</v>
      </c>
      <c r="P333" s="383"/>
      <c r="Q333" s="383"/>
      <c r="R333" s="383"/>
      <c r="S333" s="383"/>
      <c r="T333" s="383"/>
      <c r="U333" s="383"/>
      <c r="V333" s="383"/>
      <c r="W333" s="383"/>
      <c r="X333" s="383"/>
      <c r="Y333" s="383"/>
      <c r="Z333" s="383"/>
      <c r="AA333" s="383"/>
      <c r="AB333" s="383"/>
      <c r="AC333" s="383"/>
      <c r="AD333" s="383"/>
      <c r="AE333" s="383"/>
      <c r="AF333" s="383"/>
      <c r="AG333" s="383"/>
      <c r="AH333" s="383"/>
      <c r="AI333" s="385"/>
    </row>
    <row r="334" spans="1:35">
      <c r="B334" s="380" t="s">
        <v>1339</v>
      </c>
      <c r="C334" s="381" t="s">
        <v>1434</v>
      </c>
      <c r="D334" s="382" t="s">
        <v>886</v>
      </c>
      <c r="E334" s="382">
        <v>45</v>
      </c>
      <c r="F334" s="383" t="str">
        <f t="shared" ref="F334" si="38">ROUND(E334,0)&amp;D334</f>
        <v>45ABC(4x95)</v>
      </c>
      <c r="G334" s="383" t="s">
        <v>2228</v>
      </c>
      <c r="H334" s="383" t="s">
        <v>109</v>
      </c>
      <c r="I334" s="383" t="s">
        <v>2197</v>
      </c>
      <c r="J334" s="383" t="s">
        <v>891</v>
      </c>
      <c r="K334" s="383" t="s">
        <v>892</v>
      </c>
      <c r="L334" s="383" t="s">
        <v>3</v>
      </c>
      <c r="M334" s="383"/>
      <c r="N334" s="383" t="s">
        <v>158</v>
      </c>
      <c r="O334" s="383"/>
      <c r="P334" s="383"/>
      <c r="Q334" s="383"/>
      <c r="R334" s="383"/>
      <c r="S334" s="383"/>
      <c r="T334" s="383"/>
      <c r="U334" s="383"/>
      <c r="V334" s="383"/>
      <c r="W334" s="383"/>
      <c r="X334" s="383"/>
      <c r="Y334" s="383"/>
      <c r="Z334" s="383"/>
      <c r="AA334" s="383"/>
      <c r="AB334" s="383"/>
      <c r="AC334" s="383"/>
      <c r="AD334" s="383"/>
      <c r="AE334" s="383"/>
      <c r="AF334" s="383"/>
      <c r="AG334" s="383"/>
      <c r="AH334" s="383"/>
      <c r="AI334" s="385"/>
    </row>
    <row r="335" spans="1:35">
      <c r="B335" s="380" t="s">
        <v>1340</v>
      </c>
      <c r="C335" s="381" t="s">
        <v>1433</v>
      </c>
      <c r="D335" s="382" t="s">
        <v>886</v>
      </c>
      <c r="E335" s="382">
        <v>40</v>
      </c>
      <c r="F335" s="383" t="str">
        <f t="shared" ref="F335:F344" si="39">ROUND(E335,0)&amp;D335</f>
        <v>40ABC(4x95)</v>
      </c>
      <c r="G335" s="383" t="s">
        <v>2468</v>
      </c>
      <c r="H335" s="383" t="s">
        <v>24</v>
      </c>
      <c r="I335" s="383" t="s">
        <v>264</v>
      </c>
      <c r="J335" s="383" t="s">
        <v>907</v>
      </c>
      <c r="K335" s="383"/>
      <c r="L335" s="383"/>
      <c r="M335" s="383"/>
      <c r="N335" s="383"/>
      <c r="O335" s="383"/>
      <c r="P335" s="383"/>
      <c r="Q335" s="383"/>
      <c r="R335" s="383"/>
      <c r="S335" s="383"/>
      <c r="T335" s="383"/>
      <c r="U335" s="383"/>
      <c r="V335" s="383"/>
      <c r="W335" s="383"/>
      <c r="X335" s="383"/>
      <c r="Y335" s="383"/>
      <c r="Z335" s="383"/>
      <c r="AA335" s="383"/>
      <c r="AB335" s="383"/>
      <c r="AC335" s="383"/>
      <c r="AD335" s="383"/>
      <c r="AE335" s="383"/>
      <c r="AF335" s="383"/>
      <c r="AG335" s="383"/>
      <c r="AH335" s="383"/>
      <c r="AI335" s="385"/>
    </row>
    <row r="336" spans="1:35">
      <c r="B336" s="380" t="s">
        <v>1341</v>
      </c>
      <c r="C336" s="381" t="s">
        <v>1433</v>
      </c>
      <c r="D336" s="382" t="s">
        <v>886</v>
      </c>
      <c r="E336" s="382">
        <v>44</v>
      </c>
      <c r="F336" s="383" t="str">
        <f t="shared" si="39"/>
        <v>44ABC(4x95)</v>
      </c>
      <c r="G336" s="383" t="s">
        <v>2468</v>
      </c>
      <c r="H336" s="383" t="s">
        <v>24</v>
      </c>
      <c r="I336" s="383" t="s">
        <v>264</v>
      </c>
      <c r="J336" s="383" t="s">
        <v>907</v>
      </c>
      <c r="K336" s="383"/>
      <c r="L336" s="383"/>
      <c r="M336" s="383"/>
      <c r="N336" s="383"/>
      <c r="O336" s="383"/>
      <c r="P336" s="383"/>
      <c r="Q336" s="383"/>
      <c r="R336" s="383"/>
      <c r="S336" s="383"/>
      <c r="T336" s="383"/>
      <c r="U336" s="383"/>
      <c r="V336" s="383"/>
      <c r="W336" s="383"/>
      <c r="X336" s="383"/>
      <c r="Y336" s="383"/>
      <c r="Z336" s="383"/>
      <c r="AA336" s="383"/>
      <c r="AB336" s="383"/>
      <c r="AC336" s="383"/>
      <c r="AD336" s="383"/>
      <c r="AE336" s="383"/>
      <c r="AF336" s="383"/>
      <c r="AG336" s="383"/>
      <c r="AH336" s="383"/>
      <c r="AI336" s="385"/>
    </row>
    <row r="337" spans="1:35">
      <c r="B337" s="380" t="s">
        <v>1599</v>
      </c>
      <c r="C337" s="381" t="s">
        <v>1528</v>
      </c>
      <c r="D337" s="382" t="s">
        <v>886</v>
      </c>
      <c r="E337" s="382">
        <v>48</v>
      </c>
      <c r="F337" s="383" t="str">
        <f t="shared" si="39"/>
        <v>48ABC(4x95)</v>
      </c>
      <c r="G337" s="383" t="s">
        <v>2228</v>
      </c>
      <c r="H337" s="383" t="s">
        <v>109</v>
      </c>
      <c r="I337" s="383" t="s">
        <v>2197</v>
      </c>
      <c r="J337" s="383" t="s">
        <v>891</v>
      </c>
      <c r="K337" s="383" t="s">
        <v>892</v>
      </c>
      <c r="L337" s="383" t="s">
        <v>3</v>
      </c>
      <c r="M337" s="383"/>
      <c r="N337" s="383" t="s">
        <v>158</v>
      </c>
      <c r="O337" s="383"/>
      <c r="P337" s="383"/>
      <c r="Q337" s="383"/>
      <c r="R337" s="383"/>
      <c r="S337" s="383"/>
      <c r="T337" s="383"/>
      <c r="U337" s="383"/>
      <c r="V337" s="383"/>
      <c r="W337" s="383"/>
      <c r="X337" s="383"/>
      <c r="Y337" s="383"/>
      <c r="Z337" s="383"/>
      <c r="AA337" s="383"/>
      <c r="AB337" s="383"/>
      <c r="AC337" s="383"/>
      <c r="AD337" s="383"/>
      <c r="AE337" s="383"/>
      <c r="AF337" s="383"/>
      <c r="AG337" s="383"/>
      <c r="AH337" s="383"/>
      <c r="AI337" s="385"/>
    </row>
    <row r="338" spans="1:35">
      <c r="B338" s="380" t="s">
        <v>1343</v>
      </c>
      <c r="C338" s="381" t="s">
        <v>1433</v>
      </c>
      <c r="D338" s="382" t="s">
        <v>886</v>
      </c>
      <c r="E338" s="382">
        <v>48</v>
      </c>
      <c r="F338" s="383" t="str">
        <f t="shared" si="39"/>
        <v>48ABC(4x95)</v>
      </c>
      <c r="G338" s="383" t="s">
        <v>2468</v>
      </c>
      <c r="H338" s="383" t="s">
        <v>24</v>
      </c>
      <c r="I338" s="383" t="s">
        <v>264</v>
      </c>
      <c r="J338" s="383" t="s">
        <v>907</v>
      </c>
      <c r="K338" s="383"/>
      <c r="L338" s="383"/>
      <c r="M338" s="383"/>
      <c r="N338" s="383"/>
      <c r="O338" s="383"/>
      <c r="P338" s="383"/>
      <c r="Q338" s="383"/>
      <c r="R338" s="383"/>
      <c r="S338" s="383"/>
      <c r="T338" s="383"/>
      <c r="U338" s="383"/>
      <c r="V338" s="383"/>
      <c r="W338" s="383"/>
      <c r="X338" s="383"/>
      <c r="Y338" s="383"/>
      <c r="Z338" s="383"/>
      <c r="AA338" s="383"/>
      <c r="AB338" s="383"/>
      <c r="AC338" s="383"/>
      <c r="AD338" s="383"/>
      <c r="AE338" s="383"/>
      <c r="AF338" s="383"/>
      <c r="AG338" s="383"/>
      <c r="AH338" s="383"/>
      <c r="AI338" s="385"/>
    </row>
    <row r="339" spans="1:35">
      <c r="B339" s="380" t="s">
        <v>1428</v>
      </c>
      <c r="C339" s="381" t="s">
        <v>1433</v>
      </c>
      <c r="D339" s="382" t="s">
        <v>886</v>
      </c>
      <c r="E339" s="382">
        <v>49</v>
      </c>
      <c r="F339" s="383" t="str">
        <f t="shared" si="39"/>
        <v>49ABC(4x95)</v>
      </c>
      <c r="G339" s="383" t="s">
        <v>2468</v>
      </c>
      <c r="H339" s="383" t="s">
        <v>24</v>
      </c>
      <c r="I339" s="383" t="s">
        <v>264</v>
      </c>
      <c r="J339" s="383" t="s">
        <v>907</v>
      </c>
      <c r="K339" s="383"/>
      <c r="L339" s="383"/>
      <c r="M339" s="383"/>
      <c r="N339" s="383"/>
      <c r="O339" s="383"/>
      <c r="P339" s="383"/>
      <c r="Q339" s="383"/>
      <c r="R339" s="383"/>
      <c r="S339" s="383"/>
      <c r="T339" s="383"/>
      <c r="U339" s="383"/>
      <c r="V339" s="383"/>
      <c r="W339" s="383"/>
      <c r="X339" s="383"/>
      <c r="Y339" s="383"/>
      <c r="Z339" s="383"/>
      <c r="AA339" s="383"/>
      <c r="AB339" s="383"/>
      <c r="AC339" s="383"/>
      <c r="AD339" s="383"/>
      <c r="AE339" s="383"/>
      <c r="AF339" s="383"/>
      <c r="AG339" s="383"/>
      <c r="AH339" s="383"/>
      <c r="AI339" s="385"/>
    </row>
    <row r="340" spans="1:35">
      <c r="B340" s="380" t="s">
        <v>1598</v>
      </c>
      <c r="C340" s="381" t="s">
        <v>1528</v>
      </c>
      <c r="D340" s="382" t="s">
        <v>886</v>
      </c>
      <c r="E340" s="382">
        <v>44</v>
      </c>
      <c r="F340" s="383" t="str">
        <f t="shared" si="39"/>
        <v>44ABC(4x95)</v>
      </c>
      <c r="G340" s="383" t="s">
        <v>2228</v>
      </c>
      <c r="H340" s="383" t="s">
        <v>109</v>
      </c>
      <c r="I340" s="383" t="s">
        <v>2197</v>
      </c>
      <c r="J340" s="383" t="s">
        <v>891</v>
      </c>
      <c r="K340" s="383" t="s">
        <v>892</v>
      </c>
      <c r="L340" s="383" t="s">
        <v>3</v>
      </c>
      <c r="M340" s="383"/>
      <c r="N340" s="383" t="s">
        <v>158</v>
      </c>
      <c r="O340" s="383"/>
      <c r="P340" s="383"/>
      <c r="Q340" s="383"/>
      <c r="R340" s="383"/>
      <c r="S340" s="383"/>
      <c r="T340" s="383"/>
      <c r="U340" s="383"/>
      <c r="V340" s="383"/>
      <c r="W340" s="383"/>
      <c r="X340" s="383"/>
      <c r="Y340" s="383"/>
      <c r="Z340" s="383"/>
      <c r="AA340" s="383"/>
      <c r="AB340" s="383"/>
      <c r="AC340" s="383"/>
      <c r="AD340" s="383"/>
      <c r="AE340" s="383"/>
      <c r="AF340" s="383"/>
      <c r="AG340" s="383"/>
      <c r="AH340" s="383"/>
      <c r="AI340" s="385"/>
    </row>
    <row r="341" spans="1:35">
      <c r="B341" s="380" t="s">
        <v>1345</v>
      </c>
      <c r="C341" s="381" t="s">
        <v>1433</v>
      </c>
      <c r="D341" s="382" t="s">
        <v>886</v>
      </c>
      <c r="E341" s="382">
        <v>38</v>
      </c>
      <c r="F341" s="383" t="str">
        <f t="shared" si="39"/>
        <v>38ABC(4x95)</v>
      </c>
      <c r="G341" s="383" t="s">
        <v>2468</v>
      </c>
      <c r="H341" s="383" t="s">
        <v>24</v>
      </c>
      <c r="I341" s="383" t="s">
        <v>264</v>
      </c>
      <c r="J341" s="383" t="s">
        <v>907</v>
      </c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5"/>
    </row>
    <row r="342" spans="1:35">
      <c r="B342" s="380" t="s">
        <v>1597</v>
      </c>
      <c r="C342" s="381" t="s">
        <v>1528</v>
      </c>
      <c r="D342" s="382" t="s">
        <v>886</v>
      </c>
      <c r="E342" s="382">
        <v>44</v>
      </c>
      <c r="F342" s="383" t="str">
        <f t="shared" si="39"/>
        <v>44ABC(4x95)</v>
      </c>
      <c r="G342" s="383" t="s">
        <v>2228</v>
      </c>
      <c r="H342" s="383" t="s">
        <v>109</v>
      </c>
      <c r="I342" s="383" t="s">
        <v>2197</v>
      </c>
      <c r="J342" s="383" t="s">
        <v>891</v>
      </c>
      <c r="K342" s="383" t="s">
        <v>892</v>
      </c>
      <c r="L342" s="383" t="s">
        <v>3</v>
      </c>
      <c r="M342" s="383"/>
      <c r="N342" s="383" t="s">
        <v>158</v>
      </c>
      <c r="O342" s="383"/>
      <c r="P342" s="383"/>
      <c r="Q342" s="383"/>
      <c r="R342" s="383"/>
      <c r="S342" s="383"/>
      <c r="T342" s="383"/>
      <c r="U342" s="383"/>
      <c r="V342" s="383"/>
      <c r="W342" s="383"/>
      <c r="X342" s="383"/>
      <c r="Y342" s="383"/>
      <c r="Z342" s="383"/>
      <c r="AA342" s="383"/>
      <c r="AB342" s="383"/>
      <c r="AC342" s="383"/>
      <c r="AD342" s="383"/>
      <c r="AE342" s="383"/>
      <c r="AF342" s="383"/>
      <c r="AG342" s="383"/>
      <c r="AH342" s="383"/>
      <c r="AI342" s="385"/>
    </row>
    <row r="343" spans="1:35">
      <c r="B343" s="380" t="s">
        <v>1463</v>
      </c>
      <c r="C343" s="381" t="s">
        <v>1433</v>
      </c>
      <c r="D343" s="382" t="s">
        <v>886</v>
      </c>
      <c r="E343" s="382">
        <v>38</v>
      </c>
      <c r="F343" s="383" t="str">
        <f t="shared" si="39"/>
        <v>38ABC(4x95)</v>
      </c>
      <c r="G343" s="383" t="s">
        <v>2468</v>
      </c>
      <c r="H343" s="383" t="s">
        <v>24</v>
      </c>
      <c r="I343" s="383" t="s">
        <v>264</v>
      </c>
      <c r="J343" s="383" t="s">
        <v>907</v>
      </c>
      <c r="K343" s="383"/>
      <c r="L343" s="383"/>
      <c r="M343" s="383"/>
      <c r="N343" s="383"/>
      <c r="O343" s="383"/>
      <c r="P343" s="383"/>
      <c r="Q343" s="383"/>
      <c r="R343" s="383"/>
      <c r="S343" s="383"/>
      <c r="T343" s="383"/>
      <c r="U343" s="383"/>
      <c r="V343" s="383"/>
      <c r="W343" s="383"/>
      <c r="X343" s="383"/>
      <c r="Y343" s="383"/>
      <c r="Z343" s="383"/>
      <c r="AA343" s="383"/>
      <c r="AB343" s="383"/>
      <c r="AC343" s="383"/>
      <c r="AD343" s="383"/>
      <c r="AE343" s="383"/>
      <c r="AF343" s="383"/>
      <c r="AG343" s="383"/>
      <c r="AH343" s="383"/>
      <c r="AI343" s="385"/>
    </row>
    <row r="344" spans="1:35">
      <c r="B344" s="380" t="s">
        <v>1596</v>
      </c>
      <c r="C344" s="381" t="s">
        <v>1493</v>
      </c>
      <c r="D344" s="382" t="s">
        <v>886</v>
      </c>
      <c r="E344" s="382">
        <v>40</v>
      </c>
      <c r="F344" s="383" t="str">
        <f t="shared" si="39"/>
        <v>40ABC(4x95)</v>
      </c>
      <c r="G344" s="383" t="s">
        <v>2228</v>
      </c>
      <c r="H344" s="383" t="s">
        <v>109</v>
      </c>
      <c r="I344" s="383" t="s">
        <v>2197</v>
      </c>
      <c r="J344" s="383" t="s">
        <v>889</v>
      </c>
      <c r="K344" s="383" t="s">
        <v>890</v>
      </c>
      <c r="L344" s="383" t="s">
        <v>3</v>
      </c>
      <c r="M344" s="383"/>
      <c r="N344" s="383" t="s">
        <v>158</v>
      </c>
      <c r="O344" s="383" t="s">
        <v>157</v>
      </c>
      <c r="P344" s="383"/>
      <c r="Q344" s="383"/>
      <c r="R344" s="383"/>
      <c r="S344" s="383"/>
      <c r="T344" s="383"/>
      <c r="U344" s="383"/>
      <c r="V344" s="383"/>
      <c r="W344" s="383"/>
      <c r="X344" s="383"/>
      <c r="Y344" s="383"/>
      <c r="Z344" s="383"/>
      <c r="AA344" s="383"/>
      <c r="AB344" s="383"/>
      <c r="AC344" s="383"/>
      <c r="AD344" s="383"/>
      <c r="AE344" s="383"/>
      <c r="AF344" s="383"/>
      <c r="AG344" s="383"/>
      <c r="AH344" s="383"/>
      <c r="AI344" s="385"/>
    </row>
    <row r="345" spans="1:35" ht="55.2">
      <c r="A345" s="366" t="s">
        <v>22</v>
      </c>
      <c r="B345" s="374" t="s">
        <v>278</v>
      </c>
      <c r="C345" s="375" t="s">
        <v>1272</v>
      </c>
      <c r="D345" s="382"/>
      <c r="E345" s="389">
        <f>E346+E355</f>
        <v>772</v>
      </c>
      <c r="F345" s="383"/>
      <c r="G345" s="383"/>
      <c r="H345" s="383"/>
      <c r="I345" s="383"/>
      <c r="J345" s="383"/>
      <c r="K345" s="383"/>
      <c r="L345" s="383"/>
      <c r="M345" s="383"/>
      <c r="N345" s="383"/>
      <c r="O345" s="383"/>
      <c r="P345" s="383"/>
      <c r="Q345" s="383"/>
      <c r="R345" s="383"/>
      <c r="S345" s="383"/>
      <c r="T345" s="383"/>
      <c r="U345" s="383"/>
      <c r="V345" s="383"/>
      <c r="W345" s="383"/>
      <c r="X345" s="383"/>
      <c r="Y345" s="383"/>
      <c r="Z345" s="383"/>
      <c r="AA345" s="383"/>
      <c r="AB345" s="383"/>
      <c r="AC345" s="383"/>
      <c r="AD345" s="383"/>
      <c r="AE345" s="383"/>
      <c r="AF345" s="383"/>
      <c r="AG345" s="383"/>
      <c r="AH345" s="383"/>
      <c r="AI345" s="385"/>
    </row>
    <row r="346" spans="1:35" ht="27.6">
      <c r="B346" s="374" t="s">
        <v>885</v>
      </c>
      <c r="C346" s="375" t="s">
        <v>1601</v>
      </c>
      <c r="D346" s="382"/>
      <c r="E346" s="389">
        <f>+SUM(E347:E353)</f>
        <v>267</v>
      </c>
      <c r="F346" s="383"/>
      <c r="G346" s="383"/>
      <c r="H346" s="383"/>
      <c r="I346" s="383"/>
      <c r="J346" s="383"/>
      <c r="K346" s="383"/>
      <c r="L346" s="383"/>
      <c r="M346" s="383"/>
      <c r="N346" s="383"/>
      <c r="O346" s="383"/>
      <c r="P346" s="383"/>
      <c r="Q346" s="383"/>
      <c r="R346" s="383"/>
      <c r="S346" s="383"/>
      <c r="T346" s="383"/>
      <c r="U346" s="383"/>
      <c r="V346" s="383"/>
      <c r="W346" s="383"/>
      <c r="X346" s="383"/>
      <c r="Y346" s="383"/>
      <c r="Z346" s="383"/>
      <c r="AA346" s="383"/>
      <c r="AB346" s="383"/>
      <c r="AC346" s="383"/>
      <c r="AD346" s="383"/>
      <c r="AE346" s="383"/>
      <c r="AF346" s="383"/>
      <c r="AG346" s="383"/>
      <c r="AH346" s="383"/>
      <c r="AI346" s="385"/>
    </row>
    <row r="347" spans="1:35">
      <c r="B347" s="380" t="s">
        <v>1679</v>
      </c>
      <c r="C347" s="381" t="s">
        <v>1603</v>
      </c>
      <c r="D347" s="382"/>
      <c r="E347" s="382"/>
      <c r="F347" s="382" t="s">
        <v>887</v>
      </c>
      <c r="G347" s="383" t="s">
        <v>888</v>
      </c>
      <c r="H347" s="383" t="s">
        <v>888</v>
      </c>
      <c r="I347" s="383" t="s">
        <v>2197</v>
      </c>
      <c r="J347" s="383" t="s">
        <v>889</v>
      </c>
      <c r="K347" s="383" t="s">
        <v>890</v>
      </c>
      <c r="L347" s="383" t="s">
        <v>888</v>
      </c>
      <c r="M347" s="383"/>
      <c r="N347" s="383" t="s">
        <v>158</v>
      </c>
      <c r="O347" s="383" t="s">
        <v>157</v>
      </c>
      <c r="P347" s="383"/>
      <c r="Q347" s="383"/>
      <c r="R347" s="383"/>
      <c r="S347" s="383"/>
      <c r="T347" s="383"/>
      <c r="U347" s="383"/>
      <c r="V347" s="383"/>
      <c r="W347" s="383"/>
      <c r="X347" s="383"/>
      <c r="Y347" s="383"/>
      <c r="Z347" s="383"/>
      <c r="AA347" s="383"/>
      <c r="AB347" s="383"/>
      <c r="AC347" s="383"/>
      <c r="AD347" s="383"/>
      <c r="AE347" s="383"/>
      <c r="AF347" s="383"/>
      <c r="AG347" s="383"/>
      <c r="AH347" s="383"/>
      <c r="AI347" s="385"/>
    </row>
    <row r="348" spans="1:35">
      <c r="B348" s="380" t="s">
        <v>1678</v>
      </c>
      <c r="C348" s="381" t="s">
        <v>1591</v>
      </c>
      <c r="D348" s="382" t="s">
        <v>886</v>
      </c>
      <c r="E348" s="382">
        <v>58</v>
      </c>
      <c r="F348" s="383" t="str">
        <f t="shared" ref="F348" si="40">ROUND(E348,0)&amp;D348</f>
        <v>58ABC(4x95)</v>
      </c>
      <c r="G348" s="383" t="s">
        <v>888</v>
      </c>
      <c r="H348" s="383" t="s">
        <v>888</v>
      </c>
      <c r="I348" s="383" t="s">
        <v>264</v>
      </c>
      <c r="J348" s="383" t="s">
        <v>907</v>
      </c>
      <c r="K348" s="383"/>
      <c r="L348" s="383"/>
      <c r="M348" s="383"/>
      <c r="N348" s="383"/>
      <c r="O348" s="383"/>
      <c r="P348" s="383"/>
      <c r="Q348" s="383"/>
      <c r="R348" s="383"/>
      <c r="S348" s="383"/>
      <c r="T348" s="383"/>
      <c r="U348" s="383"/>
      <c r="V348" s="383"/>
      <c r="W348" s="383"/>
      <c r="X348" s="383"/>
      <c r="Y348" s="383"/>
      <c r="Z348" s="383"/>
      <c r="AA348" s="383"/>
      <c r="AB348" s="383"/>
      <c r="AC348" s="383"/>
      <c r="AD348" s="383"/>
      <c r="AE348" s="383"/>
      <c r="AF348" s="383"/>
      <c r="AG348" s="383"/>
      <c r="AH348" s="383"/>
      <c r="AI348" s="385"/>
    </row>
    <row r="349" spans="1:35">
      <c r="B349" s="380" t="s">
        <v>1677</v>
      </c>
      <c r="C349" s="381" t="s">
        <v>1592</v>
      </c>
      <c r="D349" s="382" t="s">
        <v>886</v>
      </c>
      <c r="E349" s="382">
        <v>55</v>
      </c>
      <c r="F349" s="383" t="str">
        <f t="shared" ref="F349:F353" si="41">ROUND(E349,0)&amp;D349</f>
        <v>55ABC(4x95)</v>
      </c>
      <c r="G349" s="383" t="s">
        <v>888</v>
      </c>
      <c r="H349" s="383" t="s">
        <v>888</v>
      </c>
      <c r="I349" s="383" t="s">
        <v>2197</v>
      </c>
      <c r="J349" s="383" t="s">
        <v>891</v>
      </c>
      <c r="K349" s="383" t="s">
        <v>892</v>
      </c>
      <c r="L349" s="383"/>
      <c r="M349" s="383"/>
      <c r="N349" s="383"/>
      <c r="O349" s="383"/>
      <c r="P349" s="383"/>
      <c r="Q349" s="383"/>
      <c r="R349" s="383"/>
      <c r="S349" s="383"/>
      <c r="T349" s="383"/>
      <c r="U349" s="383"/>
      <c r="V349" s="383"/>
      <c r="W349" s="383"/>
      <c r="X349" s="383"/>
      <c r="Y349" s="383"/>
      <c r="Z349" s="383"/>
      <c r="AA349" s="383"/>
      <c r="AB349" s="383"/>
      <c r="AC349" s="383"/>
      <c r="AD349" s="383"/>
      <c r="AE349" s="383"/>
      <c r="AF349" s="383"/>
      <c r="AG349" s="383"/>
      <c r="AH349" s="383"/>
      <c r="AI349" s="385"/>
    </row>
    <row r="350" spans="1:35">
      <c r="B350" s="380" t="s">
        <v>1676</v>
      </c>
      <c r="C350" s="381" t="s">
        <v>1591</v>
      </c>
      <c r="D350" s="382" t="s">
        <v>886</v>
      </c>
      <c r="E350" s="382">
        <v>39</v>
      </c>
      <c r="F350" s="383" t="str">
        <f t="shared" si="41"/>
        <v>39ABC(4x95)</v>
      </c>
      <c r="G350" s="383" t="s">
        <v>888</v>
      </c>
      <c r="H350" s="383" t="s">
        <v>888</v>
      </c>
      <c r="I350" s="383" t="s">
        <v>264</v>
      </c>
      <c r="J350" s="383" t="s">
        <v>907</v>
      </c>
      <c r="K350" s="383"/>
      <c r="L350" s="383"/>
      <c r="M350" s="383"/>
      <c r="N350" s="383"/>
      <c r="O350" s="383"/>
      <c r="P350" s="383"/>
      <c r="Q350" s="383"/>
      <c r="R350" s="383"/>
      <c r="S350" s="383"/>
      <c r="T350" s="383"/>
      <c r="U350" s="383"/>
      <c r="V350" s="383"/>
      <c r="W350" s="383"/>
      <c r="X350" s="383"/>
      <c r="Y350" s="383"/>
      <c r="Z350" s="383"/>
      <c r="AA350" s="383"/>
      <c r="AB350" s="383"/>
      <c r="AC350" s="383"/>
      <c r="AD350" s="383"/>
      <c r="AE350" s="383"/>
      <c r="AF350" s="383"/>
      <c r="AG350" s="383"/>
      <c r="AH350" s="383"/>
      <c r="AI350" s="385"/>
    </row>
    <row r="351" spans="1:35">
      <c r="B351" s="380" t="s">
        <v>1675</v>
      </c>
      <c r="C351" s="381" t="s">
        <v>1592</v>
      </c>
      <c r="D351" s="382" t="s">
        <v>886</v>
      </c>
      <c r="E351" s="382">
        <v>39</v>
      </c>
      <c r="F351" s="383" t="str">
        <f t="shared" si="41"/>
        <v>39ABC(4x95)</v>
      </c>
      <c r="G351" s="383" t="s">
        <v>888</v>
      </c>
      <c r="H351" s="383" t="s">
        <v>888</v>
      </c>
      <c r="I351" s="383" t="s">
        <v>2197</v>
      </c>
      <c r="J351" s="383" t="s">
        <v>891</v>
      </c>
      <c r="K351" s="383" t="s">
        <v>892</v>
      </c>
      <c r="L351" s="383"/>
      <c r="M351" s="383"/>
      <c r="N351" s="383"/>
      <c r="O351" s="383"/>
      <c r="P351" s="383"/>
      <c r="Q351" s="383"/>
      <c r="R351" s="383"/>
      <c r="S351" s="383"/>
      <c r="T351" s="383"/>
      <c r="U351" s="383"/>
      <c r="V351" s="383"/>
      <c r="W351" s="383"/>
      <c r="X351" s="383"/>
      <c r="Y351" s="383"/>
      <c r="Z351" s="383"/>
      <c r="AA351" s="383"/>
      <c r="AB351" s="383"/>
      <c r="AC351" s="383"/>
      <c r="AD351" s="383"/>
      <c r="AE351" s="383"/>
      <c r="AF351" s="383"/>
      <c r="AG351" s="383"/>
      <c r="AH351" s="383"/>
      <c r="AI351" s="385"/>
    </row>
    <row r="352" spans="1:35">
      <c r="B352" s="380" t="s">
        <v>1674</v>
      </c>
      <c r="C352" s="381" t="s">
        <v>1592</v>
      </c>
      <c r="D352" s="382" t="s">
        <v>886</v>
      </c>
      <c r="E352" s="382">
        <v>39</v>
      </c>
      <c r="F352" s="383" t="str">
        <f t="shared" si="41"/>
        <v>39ABC(4x95)</v>
      </c>
      <c r="G352" s="383" t="s">
        <v>888</v>
      </c>
      <c r="H352" s="383" t="s">
        <v>888</v>
      </c>
      <c r="I352" s="383" t="s">
        <v>2197</v>
      </c>
      <c r="J352" s="383" t="s">
        <v>891</v>
      </c>
      <c r="K352" s="383" t="s">
        <v>892</v>
      </c>
      <c r="L352" s="383"/>
      <c r="M352" s="383"/>
      <c r="N352" s="383"/>
      <c r="O352" s="383"/>
      <c r="P352" s="383"/>
      <c r="Q352" s="383"/>
      <c r="R352" s="383"/>
      <c r="S352" s="383"/>
      <c r="T352" s="383"/>
      <c r="U352" s="383"/>
      <c r="V352" s="383"/>
      <c r="W352" s="383"/>
      <c r="X352" s="383"/>
      <c r="Y352" s="383"/>
      <c r="Z352" s="383"/>
      <c r="AA352" s="383"/>
      <c r="AB352" s="383"/>
      <c r="AC352" s="383"/>
      <c r="AD352" s="383"/>
      <c r="AE352" s="383"/>
      <c r="AF352" s="383"/>
      <c r="AG352" s="383"/>
      <c r="AH352" s="383"/>
      <c r="AI352" s="385"/>
    </row>
    <row r="353" spans="2:35">
      <c r="B353" s="380" t="s">
        <v>1673</v>
      </c>
      <c r="C353" s="381" t="s">
        <v>1591</v>
      </c>
      <c r="D353" s="382" t="s">
        <v>886</v>
      </c>
      <c r="E353" s="382">
        <v>37</v>
      </c>
      <c r="F353" s="383" t="str">
        <f t="shared" si="41"/>
        <v>37ABC(4x95)</v>
      </c>
      <c r="G353" s="383" t="s">
        <v>888</v>
      </c>
      <c r="H353" s="383" t="s">
        <v>888</v>
      </c>
      <c r="I353" s="383" t="s">
        <v>2197</v>
      </c>
      <c r="J353" s="383" t="s">
        <v>889</v>
      </c>
      <c r="K353" s="383" t="s">
        <v>890</v>
      </c>
      <c r="L353" s="383"/>
      <c r="M353" s="383"/>
      <c r="N353" s="383"/>
      <c r="O353" s="383" t="s">
        <v>2204</v>
      </c>
      <c r="P353" s="383"/>
      <c r="Q353" s="383"/>
      <c r="R353" s="383"/>
      <c r="S353" s="383"/>
      <c r="T353" s="383"/>
      <c r="U353" s="383"/>
      <c r="V353" s="383"/>
      <c r="W353" s="383"/>
      <c r="X353" s="383"/>
      <c r="Y353" s="383"/>
      <c r="Z353" s="383"/>
      <c r="AA353" s="383"/>
      <c r="AB353" s="383"/>
      <c r="AC353" s="383"/>
      <c r="AD353" s="383"/>
      <c r="AE353" s="383"/>
      <c r="AF353" s="383"/>
      <c r="AG353" s="383"/>
      <c r="AH353" s="383"/>
      <c r="AI353" s="385"/>
    </row>
    <row r="354" spans="2:35">
      <c r="B354" s="380"/>
      <c r="C354" s="381"/>
      <c r="D354" s="382"/>
      <c r="E354" s="382"/>
      <c r="F354" s="383"/>
      <c r="G354" s="383"/>
      <c r="H354" s="383"/>
      <c r="I354" s="383"/>
      <c r="J354" s="383"/>
      <c r="K354" s="383"/>
      <c r="L354" s="383"/>
      <c r="M354" s="383"/>
      <c r="N354" s="383"/>
      <c r="O354" s="383" t="s">
        <v>2185</v>
      </c>
      <c r="P354" s="383"/>
      <c r="Q354" s="383"/>
      <c r="R354" s="383"/>
      <c r="S354" s="383"/>
      <c r="T354" s="383"/>
      <c r="U354" s="383"/>
      <c r="V354" s="383"/>
      <c r="W354" s="383"/>
      <c r="X354" s="383"/>
      <c r="Y354" s="383"/>
      <c r="Z354" s="383"/>
      <c r="AA354" s="383"/>
      <c r="AB354" s="383"/>
      <c r="AC354" s="383"/>
      <c r="AD354" s="383"/>
      <c r="AE354" s="383"/>
      <c r="AF354" s="383"/>
      <c r="AG354" s="383"/>
      <c r="AH354" s="383"/>
      <c r="AI354" s="385"/>
    </row>
    <row r="355" spans="2:35" ht="41.4">
      <c r="B355" s="374" t="s">
        <v>893</v>
      </c>
      <c r="C355" s="375" t="s">
        <v>2584</v>
      </c>
      <c r="D355" s="382"/>
      <c r="E355" s="389">
        <f>+SUM(E356:E368)</f>
        <v>505</v>
      </c>
      <c r="F355" s="383"/>
      <c r="G355" s="383"/>
      <c r="H355" s="383"/>
      <c r="I355" s="383"/>
      <c r="J355" s="383"/>
      <c r="K355" s="383"/>
      <c r="L355" s="383"/>
      <c r="M355" s="383"/>
      <c r="N355" s="383"/>
      <c r="O355" s="383"/>
      <c r="P355" s="383"/>
      <c r="Q355" s="383"/>
      <c r="R355" s="383"/>
      <c r="S355" s="383"/>
      <c r="T355" s="383"/>
      <c r="U355" s="383"/>
      <c r="V355" s="383"/>
      <c r="W355" s="383"/>
      <c r="X355" s="383"/>
      <c r="Y355" s="383"/>
      <c r="Z355" s="383"/>
      <c r="AA355" s="383"/>
      <c r="AB355" s="383"/>
      <c r="AC355" s="383"/>
      <c r="AD355" s="383"/>
      <c r="AE355" s="383"/>
      <c r="AF355" s="383"/>
      <c r="AG355" s="383"/>
      <c r="AH355" s="383"/>
      <c r="AI355" s="385"/>
    </row>
    <row r="356" spans="2:35">
      <c r="B356" s="380" t="s">
        <v>1679</v>
      </c>
      <c r="C356" s="381" t="s">
        <v>1603</v>
      </c>
      <c r="D356" s="382"/>
      <c r="E356" s="382"/>
      <c r="F356" s="382" t="s">
        <v>887</v>
      </c>
      <c r="G356" s="383" t="s">
        <v>888</v>
      </c>
      <c r="H356" s="383" t="s">
        <v>888</v>
      </c>
      <c r="I356" s="383" t="s">
        <v>2197</v>
      </c>
      <c r="J356" s="383" t="s">
        <v>889</v>
      </c>
      <c r="K356" s="383" t="s">
        <v>890</v>
      </c>
      <c r="L356" s="383" t="s">
        <v>888</v>
      </c>
      <c r="M356" s="383"/>
      <c r="N356" s="383" t="s">
        <v>158</v>
      </c>
      <c r="O356" s="383" t="s">
        <v>157</v>
      </c>
      <c r="P356" s="383"/>
      <c r="Q356" s="383"/>
      <c r="R356" s="383"/>
      <c r="S356" s="383"/>
      <c r="T356" s="383"/>
      <c r="U356" s="383"/>
      <c r="V356" s="383"/>
      <c r="W356" s="383"/>
      <c r="X356" s="383"/>
      <c r="Y356" s="383"/>
      <c r="Z356" s="383"/>
      <c r="AA356" s="383"/>
      <c r="AB356" s="383"/>
      <c r="AC356" s="383"/>
      <c r="AD356" s="383"/>
      <c r="AE356" s="383"/>
      <c r="AF356" s="383"/>
      <c r="AG356" s="383"/>
      <c r="AH356" s="383"/>
      <c r="AI356" s="385"/>
    </row>
    <row r="357" spans="2:35">
      <c r="B357" s="380" t="s">
        <v>1339</v>
      </c>
      <c r="C357" s="381" t="s">
        <v>1435</v>
      </c>
      <c r="D357" s="382" t="s">
        <v>886</v>
      </c>
      <c r="E357" s="382">
        <v>45</v>
      </c>
      <c r="F357" s="383" t="str">
        <f t="shared" ref="F357" si="42">ROUND(E357,0)&amp;D357</f>
        <v>45ABC(4x95)</v>
      </c>
      <c r="G357" s="383" t="s">
        <v>2228</v>
      </c>
      <c r="H357" s="383" t="s">
        <v>109</v>
      </c>
      <c r="I357" s="383" t="s">
        <v>2197</v>
      </c>
      <c r="J357" s="383" t="s">
        <v>891</v>
      </c>
      <c r="K357" s="383" t="s">
        <v>892</v>
      </c>
      <c r="L357" s="383" t="s">
        <v>3</v>
      </c>
      <c r="M357" s="383"/>
      <c r="N357" s="383" t="s">
        <v>158</v>
      </c>
      <c r="O357" s="383"/>
      <c r="P357" s="383"/>
      <c r="Q357" s="383"/>
      <c r="R357" s="383"/>
      <c r="S357" s="383"/>
      <c r="T357" s="383"/>
      <c r="U357" s="383"/>
      <c r="V357" s="383"/>
      <c r="W357" s="383"/>
      <c r="X357" s="383"/>
      <c r="Y357" s="383"/>
      <c r="Z357" s="383"/>
      <c r="AA357" s="383"/>
      <c r="AB357" s="383"/>
      <c r="AC357" s="383"/>
      <c r="AD357" s="383"/>
      <c r="AE357" s="383"/>
      <c r="AF357" s="383"/>
      <c r="AG357" s="383"/>
      <c r="AH357" s="383"/>
      <c r="AI357" s="385"/>
    </row>
    <row r="358" spans="2:35">
      <c r="B358" s="380" t="s">
        <v>1604</v>
      </c>
      <c r="C358" s="381" t="s">
        <v>1435</v>
      </c>
      <c r="D358" s="382" t="s">
        <v>886</v>
      </c>
      <c r="E358" s="382">
        <v>59</v>
      </c>
      <c r="F358" s="383" t="str">
        <f t="shared" ref="F358:F367" si="43">ROUND(E358,0)&amp;D358</f>
        <v>59ABC(4x95)</v>
      </c>
      <c r="G358" s="383" t="s">
        <v>2228</v>
      </c>
      <c r="H358" s="383" t="s">
        <v>109</v>
      </c>
      <c r="I358" s="383" t="s">
        <v>2197</v>
      </c>
      <c r="J358" s="383" t="s">
        <v>891</v>
      </c>
      <c r="K358" s="383" t="s">
        <v>892</v>
      </c>
      <c r="L358" s="383"/>
      <c r="M358" s="383"/>
      <c r="N358" s="383"/>
      <c r="O358" s="383"/>
      <c r="P358" s="383"/>
      <c r="Q358" s="383"/>
      <c r="R358" s="383"/>
      <c r="S358" s="383"/>
      <c r="T358" s="383"/>
      <c r="U358" s="383"/>
      <c r="V358" s="383"/>
      <c r="W358" s="383"/>
      <c r="X358" s="383"/>
      <c r="Y358" s="383"/>
      <c r="Z358" s="383"/>
      <c r="AA358" s="383"/>
      <c r="AB358" s="383"/>
      <c r="AC358" s="383"/>
      <c r="AD358" s="383"/>
      <c r="AE358" s="383"/>
      <c r="AF358" s="383"/>
      <c r="AG358" s="383"/>
      <c r="AH358" s="383"/>
      <c r="AI358" s="385"/>
    </row>
    <row r="359" spans="2:35">
      <c r="B359" s="380" t="s">
        <v>1341</v>
      </c>
      <c r="C359" s="381" t="s">
        <v>1433</v>
      </c>
      <c r="D359" s="382" t="s">
        <v>886</v>
      </c>
      <c r="E359" s="382">
        <v>39</v>
      </c>
      <c r="F359" s="383" t="str">
        <f t="shared" si="43"/>
        <v>39ABC(4x95)</v>
      </c>
      <c r="G359" s="383" t="s">
        <v>2468</v>
      </c>
      <c r="H359" s="383" t="s">
        <v>24</v>
      </c>
      <c r="I359" s="383" t="s">
        <v>264</v>
      </c>
      <c r="J359" s="383" t="s">
        <v>907</v>
      </c>
      <c r="K359" s="383"/>
      <c r="L359" s="383" t="s">
        <v>3</v>
      </c>
      <c r="M359" s="383"/>
      <c r="N359" s="383" t="s">
        <v>158</v>
      </c>
      <c r="O359" s="383"/>
      <c r="P359" s="383"/>
      <c r="Q359" s="383"/>
      <c r="R359" s="383"/>
      <c r="S359" s="383"/>
      <c r="T359" s="383"/>
      <c r="U359" s="383"/>
      <c r="V359" s="383"/>
      <c r="W359" s="383"/>
      <c r="X359" s="383"/>
      <c r="Y359" s="383"/>
      <c r="Z359" s="383"/>
      <c r="AA359" s="383"/>
      <c r="AB359" s="383"/>
      <c r="AC359" s="383"/>
      <c r="AD359" s="383"/>
      <c r="AE359" s="383"/>
      <c r="AF359" s="383"/>
      <c r="AG359" s="383"/>
      <c r="AH359" s="383"/>
      <c r="AI359" s="385"/>
    </row>
    <row r="360" spans="2:35">
      <c r="B360" s="380" t="s">
        <v>1342</v>
      </c>
      <c r="C360" s="381" t="s">
        <v>1433</v>
      </c>
      <c r="D360" s="382" t="s">
        <v>886</v>
      </c>
      <c r="E360" s="382">
        <v>41</v>
      </c>
      <c r="F360" s="383" t="str">
        <f t="shared" si="43"/>
        <v>41ABC(4x95)</v>
      </c>
      <c r="G360" s="383" t="s">
        <v>2468</v>
      </c>
      <c r="H360" s="383" t="s">
        <v>24</v>
      </c>
      <c r="I360" s="383" t="s">
        <v>264</v>
      </c>
      <c r="J360" s="383" t="s">
        <v>907</v>
      </c>
      <c r="K360" s="383"/>
      <c r="L360" s="383"/>
      <c r="M360" s="383"/>
      <c r="N360" s="383"/>
      <c r="O360" s="383"/>
      <c r="P360" s="383"/>
      <c r="Q360" s="383"/>
      <c r="R360" s="383"/>
      <c r="S360" s="383"/>
      <c r="T360" s="383"/>
      <c r="U360" s="383"/>
      <c r="V360" s="383"/>
      <c r="W360" s="383"/>
      <c r="X360" s="383"/>
      <c r="Y360" s="383"/>
      <c r="Z360" s="383"/>
      <c r="AA360" s="383"/>
      <c r="AB360" s="383"/>
      <c r="AC360" s="383"/>
      <c r="AD360" s="383"/>
      <c r="AE360" s="383"/>
      <c r="AF360" s="383"/>
      <c r="AG360" s="383"/>
      <c r="AH360" s="383"/>
      <c r="AI360" s="385"/>
    </row>
    <row r="361" spans="2:35">
      <c r="B361" s="380" t="s">
        <v>1343</v>
      </c>
      <c r="C361" s="381" t="s">
        <v>1433</v>
      </c>
      <c r="D361" s="382" t="s">
        <v>886</v>
      </c>
      <c r="E361" s="382">
        <v>40</v>
      </c>
      <c r="F361" s="383" t="str">
        <f t="shared" si="43"/>
        <v>40ABC(4x95)</v>
      </c>
      <c r="G361" s="383" t="s">
        <v>2468</v>
      </c>
      <c r="H361" s="383" t="s">
        <v>24</v>
      </c>
      <c r="I361" s="383" t="s">
        <v>264</v>
      </c>
      <c r="J361" s="383" t="s">
        <v>907</v>
      </c>
      <c r="K361" s="383"/>
      <c r="L361" s="383" t="s">
        <v>3</v>
      </c>
      <c r="M361" s="383"/>
      <c r="N361" s="383" t="s">
        <v>158</v>
      </c>
      <c r="O361" s="383"/>
      <c r="P361" s="383"/>
      <c r="Q361" s="383"/>
      <c r="R361" s="383"/>
      <c r="S361" s="383"/>
      <c r="T361" s="383"/>
      <c r="U361" s="383"/>
      <c r="V361" s="383"/>
      <c r="W361" s="383"/>
      <c r="X361" s="383"/>
      <c r="Y361" s="383"/>
      <c r="Z361" s="383"/>
      <c r="AA361" s="383"/>
      <c r="AB361" s="383"/>
      <c r="AC361" s="383"/>
      <c r="AD361" s="383"/>
      <c r="AE361" s="383"/>
      <c r="AF361" s="383"/>
      <c r="AG361" s="383"/>
      <c r="AH361" s="383"/>
      <c r="AI361" s="385"/>
    </row>
    <row r="362" spans="2:35">
      <c r="B362" s="380" t="s">
        <v>1428</v>
      </c>
      <c r="C362" s="381" t="s">
        <v>1433</v>
      </c>
      <c r="D362" s="382" t="s">
        <v>886</v>
      </c>
      <c r="E362" s="382">
        <v>40</v>
      </c>
      <c r="F362" s="383" t="str">
        <f t="shared" si="43"/>
        <v>40ABC(4x95)</v>
      </c>
      <c r="G362" s="383" t="s">
        <v>2468</v>
      </c>
      <c r="H362" s="383" t="s">
        <v>24</v>
      </c>
      <c r="I362" s="383" t="s">
        <v>264</v>
      </c>
      <c r="J362" s="383" t="s">
        <v>907</v>
      </c>
      <c r="K362" s="383"/>
      <c r="L362" s="383"/>
      <c r="M362" s="383"/>
      <c r="N362" s="383"/>
      <c r="O362" s="383"/>
      <c r="P362" s="383"/>
      <c r="Q362" s="383"/>
      <c r="R362" s="383"/>
      <c r="S362" s="383"/>
      <c r="T362" s="383"/>
      <c r="U362" s="383"/>
      <c r="V362" s="383"/>
      <c r="W362" s="383"/>
      <c r="X362" s="383"/>
      <c r="Y362" s="383"/>
      <c r="Z362" s="383"/>
      <c r="AA362" s="383"/>
      <c r="AB362" s="383"/>
      <c r="AC362" s="383"/>
      <c r="AD362" s="383"/>
      <c r="AE362" s="383"/>
      <c r="AF362" s="383"/>
      <c r="AG362" s="383"/>
      <c r="AH362" s="383"/>
      <c r="AI362" s="385"/>
    </row>
    <row r="363" spans="2:35">
      <c r="B363" s="380" t="s">
        <v>1598</v>
      </c>
      <c r="C363" s="381" t="s">
        <v>1434</v>
      </c>
      <c r="D363" s="382" t="s">
        <v>886</v>
      </c>
      <c r="E363" s="382">
        <v>40</v>
      </c>
      <c r="F363" s="383" t="str">
        <f t="shared" si="43"/>
        <v>40ABC(4x95)</v>
      </c>
      <c r="G363" s="383" t="s">
        <v>2228</v>
      </c>
      <c r="H363" s="383" t="s">
        <v>109</v>
      </c>
      <c r="I363" s="383" t="s">
        <v>2197</v>
      </c>
      <c r="J363" s="383" t="s">
        <v>891</v>
      </c>
      <c r="K363" s="383" t="s">
        <v>892</v>
      </c>
      <c r="L363" s="383" t="s">
        <v>3</v>
      </c>
      <c r="M363" s="383"/>
      <c r="N363" s="383" t="s">
        <v>158</v>
      </c>
      <c r="O363" s="383"/>
      <c r="P363" s="383"/>
      <c r="Q363" s="383"/>
      <c r="R363" s="383"/>
      <c r="S363" s="383"/>
      <c r="T363" s="383"/>
      <c r="U363" s="383"/>
      <c r="V363" s="383"/>
      <c r="W363" s="383"/>
      <c r="X363" s="383"/>
      <c r="Y363" s="383"/>
      <c r="Z363" s="383"/>
      <c r="AA363" s="383"/>
      <c r="AB363" s="383"/>
      <c r="AC363" s="383"/>
      <c r="AD363" s="383"/>
      <c r="AE363" s="383"/>
      <c r="AF363" s="383"/>
      <c r="AG363" s="383"/>
      <c r="AH363" s="383"/>
      <c r="AI363" s="385"/>
    </row>
    <row r="364" spans="2:35">
      <c r="B364" s="380" t="s">
        <v>1345</v>
      </c>
      <c r="C364" s="381" t="s">
        <v>1433</v>
      </c>
      <c r="D364" s="382" t="s">
        <v>886</v>
      </c>
      <c r="E364" s="382">
        <v>40</v>
      </c>
      <c r="F364" s="383" t="str">
        <f t="shared" si="43"/>
        <v>40ABC(4x95)</v>
      </c>
      <c r="G364" s="383" t="s">
        <v>2468</v>
      </c>
      <c r="H364" s="383" t="s">
        <v>24</v>
      </c>
      <c r="I364" s="383" t="s">
        <v>264</v>
      </c>
      <c r="J364" s="383" t="s">
        <v>907</v>
      </c>
      <c r="K364" s="383"/>
      <c r="L364" s="383"/>
      <c r="M364" s="383"/>
      <c r="N364" s="383"/>
      <c r="O364" s="383"/>
      <c r="P364" s="383"/>
      <c r="Q364" s="383"/>
      <c r="R364" s="383"/>
      <c r="S364" s="383"/>
      <c r="T364" s="383"/>
      <c r="U364" s="383"/>
      <c r="V364" s="383"/>
      <c r="W364" s="383"/>
      <c r="X364" s="383"/>
      <c r="Y364" s="383"/>
      <c r="Z364" s="383"/>
      <c r="AA364" s="383"/>
      <c r="AB364" s="383"/>
      <c r="AC364" s="383"/>
      <c r="AD364" s="383"/>
      <c r="AE364" s="383"/>
      <c r="AF364" s="383"/>
      <c r="AG364" s="383"/>
      <c r="AH364" s="383"/>
      <c r="AI364" s="385"/>
    </row>
    <row r="365" spans="2:35">
      <c r="B365" s="380" t="s">
        <v>1346</v>
      </c>
      <c r="C365" s="381" t="s">
        <v>1433</v>
      </c>
      <c r="D365" s="382" t="s">
        <v>886</v>
      </c>
      <c r="E365" s="382">
        <v>40</v>
      </c>
      <c r="F365" s="383" t="str">
        <f t="shared" si="43"/>
        <v>40ABC(4x95)</v>
      </c>
      <c r="G365" s="383" t="s">
        <v>2468</v>
      </c>
      <c r="H365" s="383" t="s">
        <v>24</v>
      </c>
      <c r="I365" s="383" t="s">
        <v>264</v>
      </c>
      <c r="J365" s="383" t="s">
        <v>907</v>
      </c>
      <c r="K365" s="383"/>
      <c r="L365" s="383"/>
      <c r="M365" s="383"/>
      <c r="N365" s="383"/>
      <c r="O365" s="383"/>
      <c r="P365" s="383"/>
      <c r="Q365" s="383"/>
      <c r="R365" s="383"/>
      <c r="S365" s="383"/>
      <c r="T365" s="383"/>
      <c r="U365" s="383"/>
      <c r="V365" s="383"/>
      <c r="W365" s="383"/>
      <c r="X365" s="383"/>
      <c r="Y365" s="383"/>
      <c r="Z365" s="383"/>
      <c r="AA365" s="383"/>
      <c r="AB365" s="383"/>
      <c r="AC365" s="383"/>
      <c r="AD365" s="383"/>
      <c r="AE365" s="383"/>
      <c r="AF365" s="383"/>
      <c r="AG365" s="383"/>
      <c r="AH365" s="383"/>
      <c r="AI365" s="385"/>
    </row>
    <row r="366" spans="2:35">
      <c r="B366" s="380" t="s">
        <v>1463</v>
      </c>
      <c r="C366" s="381" t="s">
        <v>1433</v>
      </c>
      <c r="D366" s="382" t="s">
        <v>886</v>
      </c>
      <c r="E366" s="382">
        <v>40</v>
      </c>
      <c r="F366" s="383" t="str">
        <f t="shared" si="43"/>
        <v>40ABC(4x95)</v>
      </c>
      <c r="G366" s="383" t="s">
        <v>2468</v>
      </c>
      <c r="H366" s="383" t="s">
        <v>24</v>
      </c>
      <c r="I366" s="383" t="s">
        <v>264</v>
      </c>
      <c r="J366" s="383" t="s">
        <v>907</v>
      </c>
      <c r="K366" s="383"/>
      <c r="L366" s="383" t="s">
        <v>3</v>
      </c>
      <c r="M366" s="383"/>
      <c r="N366" s="383" t="s">
        <v>158</v>
      </c>
      <c r="O366" s="383"/>
      <c r="P366" s="383"/>
      <c r="Q366" s="383"/>
      <c r="R366" s="383"/>
      <c r="S366" s="383"/>
      <c r="T366" s="383"/>
      <c r="U366" s="383"/>
      <c r="V366" s="383"/>
      <c r="W366" s="383"/>
      <c r="X366" s="383"/>
      <c r="Y366" s="383"/>
      <c r="Z366" s="383"/>
      <c r="AA366" s="383"/>
      <c r="AB366" s="383"/>
      <c r="AC366" s="383"/>
      <c r="AD366" s="383"/>
      <c r="AE366" s="383"/>
      <c r="AF366" s="383"/>
      <c r="AG366" s="383"/>
      <c r="AH366" s="383"/>
      <c r="AI366" s="385"/>
    </row>
    <row r="367" spans="2:35">
      <c r="B367" s="380" t="s">
        <v>1464</v>
      </c>
      <c r="C367" s="381" t="s">
        <v>1433</v>
      </c>
      <c r="D367" s="382" t="s">
        <v>886</v>
      </c>
      <c r="E367" s="382">
        <v>40</v>
      </c>
      <c r="F367" s="383" t="str">
        <f t="shared" si="43"/>
        <v>40ABC(4x95)</v>
      </c>
      <c r="G367" s="383" t="s">
        <v>2468</v>
      </c>
      <c r="H367" s="383" t="s">
        <v>24</v>
      </c>
      <c r="I367" s="383" t="s">
        <v>264</v>
      </c>
      <c r="J367" s="383" t="s">
        <v>907</v>
      </c>
      <c r="K367" s="383"/>
      <c r="L367" s="383"/>
      <c r="M367" s="383"/>
      <c r="N367" s="383"/>
      <c r="O367" s="383"/>
      <c r="P367" s="383"/>
      <c r="Q367" s="383"/>
      <c r="R367" s="383"/>
      <c r="S367" s="383"/>
      <c r="T367" s="383"/>
      <c r="U367" s="383"/>
      <c r="V367" s="383"/>
      <c r="W367" s="383"/>
      <c r="X367" s="383"/>
      <c r="Y367" s="383"/>
      <c r="Z367" s="383"/>
      <c r="AA367" s="383"/>
      <c r="AB367" s="383"/>
      <c r="AC367" s="383"/>
      <c r="AD367" s="383"/>
      <c r="AE367" s="383"/>
      <c r="AF367" s="383"/>
      <c r="AG367" s="383"/>
      <c r="AH367" s="383"/>
      <c r="AI367" s="385"/>
    </row>
    <row r="368" spans="2:35">
      <c r="B368" s="380" t="s">
        <v>1605</v>
      </c>
      <c r="C368" s="381" t="s">
        <v>1493</v>
      </c>
      <c r="D368" s="382" t="s">
        <v>886</v>
      </c>
      <c r="E368" s="382">
        <v>41</v>
      </c>
      <c r="F368" s="383" t="str">
        <f t="shared" ref="F368" si="44">ROUND(E368,0)&amp;D368</f>
        <v>41ABC(4x95)</v>
      </c>
      <c r="G368" s="383" t="s">
        <v>2228</v>
      </c>
      <c r="H368" s="383" t="s">
        <v>109</v>
      </c>
      <c r="I368" s="383" t="s">
        <v>2197</v>
      </c>
      <c r="J368" s="383" t="s">
        <v>889</v>
      </c>
      <c r="K368" s="383" t="s">
        <v>890</v>
      </c>
      <c r="L368" s="383" t="s">
        <v>3</v>
      </c>
      <c r="M368" s="383"/>
      <c r="N368" s="383" t="s">
        <v>158</v>
      </c>
      <c r="O368" s="383"/>
      <c r="P368" s="383"/>
      <c r="Q368" s="383"/>
      <c r="R368" s="383"/>
      <c r="S368" s="383"/>
      <c r="T368" s="383"/>
      <c r="U368" s="383"/>
      <c r="V368" s="383"/>
      <c r="W368" s="383"/>
      <c r="X368" s="383"/>
      <c r="Y368" s="383"/>
      <c r="Z368" s="383"/>
      <c r="AA368" s="383"/>
      <c r="AB368" s="383"/>
      <c r="AC368" s="383"/>
      <c r="AD368" s="383"/>
      <c r="AE368" s="383"/>
      <c r="AF368" s="383"/>
      <c r="AG368" s="383"/>
      <c r="AH368" s="383"/>
      <c r="AI368" s="385"/>
    </row>
    <row r="369" spans="1:35">
      <c r="B369" s="390"/>
      <c r="C369" s="391"/>
      <c r="D369" s="392"/>
      <c r="E369" s="392"/>
      <c r="F369" s="393"/>
      <c r="G369" s="394"/>
      <c r="H369" s="394"/>
      <c r="I369" s="393"/>
      <c r="J369" s="393"/>
      <c r="K369" s="393"/>
      <c r="L369" s="393"/>
      <c r="M369" s="393"/>
      <c r="N369" s="393"/>
      <c r="O369" s="383" t="s">
        <v>2185</v>
      </c>
      <c r="P369" s="393"/>
      <c r="Q369" s="393"/>
      <c r="R369" s="393"/>
      <c r="S369" s="393"/>
      <c r="T369" s="393"/>
      <c r="U369" s="393"/>
      <c r="V369" s="393"/>
      <c r="W369" s="393"/>
      <c r="X369" s="393"/>
      <c r="Y369" s="393"/>
      <c r="Z369" s="393"/>
      <c r="AA369" s="393"/>
      <c r="AB369" s="393"/>
      <c r="AC369" s="393"/>
      <c r="AD369" s="393"/>
      <c r="AE369" s="393"/>
      <c r="AF369" s="393"/>
      <c r="AG369" s="393"/>
      <c r="AH369" s="393"/>
      <c r="AI369" s="385"/>
    </row>
    <row r="370" spans="1:35" s="400" customFormat="1">
      <c r="A370" s="395"/>
      <c r="B370" s="396"/>
      <c r="C370" s="397" t="s">
        <v>301</v>
      </c>
      <c r="D370" s="397"/>
      <c r="E370" s="398">
        <f>E371+E374+E375</f>
        <v>11265.409716370907</v>
      </c>
      <c r="F370" s="399"/>
      <c r="G370" s="396"/>
      <c r="H370" s="396"/>
      <c r="I370" s="396"/>
      <c r="J370" s="396"/>
      <c r="K370" s="396"/>
      <c r="L370" s="396"/>
      <c r="M370" s="396"/>
      <c r="N370" s="396"/>
      <c r="O370" s="396"/>
      <c r="P370" s="396"/>
      <c r="Q370" s="396"/>
      <c r="R370" s="396"/>
      <c r="S370" s="396"/>
      <c r="T370" s="396"/>
      <c r="U370" s="396"/>
      <c r="V370" s="396"/>
      <c r="W370" s="396"/>
      <c r="X370" s="396"/>
      <c r="Y370" s="396"/>
      <c r="Z370" s="396"/>
      <c r="AA370" s="396"/>
      <c r="AB370" s="396"/>
      <c r="AC370" s="396"/>
      <c r="AD370" s="396"/>
      <c r="AE370" s="396"/>
      <c r="AF370" s="396"/>
      <c r="AG370" s="396"/>
      <c r="AH370" s="396"/>
    </row>
    <row r="371" spans="1:35">
      <c r="C371" s="401" t="s">
        <v>1229</v>
      </c>
      <c r="D371" s="401"/>
      <c r="E371" s="402">
        <f>E7+E22+E29+E39+E48+E57+E67+E77+E84+E89+E94+E104+E160+E190+E194+E207+E220+E232+E265+E273+E320+E332+E346+E355</f>
        <v>5890.781873285152</v>
      </c>
    </row>
    <row r="372" spans="1:35">
      <c r="C372" s="401" t="s">
        <v>2550</v>
      </c>
      <c r="D372" s="401"/>
      <c r="E372" s="402">
        <f>E57+E77+E84+E89+E104+E207+E232+E320+E346</f>
        <v>1827</v>
      </c>
    </row>
    <row r="373" spans="1:35">
      <c r="C373" s="401" t="s">
        <v>2551</v>
      </c>
      <c r="D373" s="401"/>
      <c r="E373" s="402">
        <f>E371-E372</f>
        <v>4063.781873285152</v>
      </c>
    </row>
    <row r="374" spans="1:35">
      <c r="C374" s="401" t="s">
        <v>2549</v>
      </c>
      <c r="D374" s="401"/>
      <c r="E374" s="402">
        <f>E115+E129+E168+E237+E298</f>
        <v>4760.6278430857546</v>
      </c>
    </row>
    <row r="375" spans="1:35">
      <c r="C375" s="401" t="s">
        <v>2552</v>
      </c>
      <c r="D375" s="401"/>
      <c r="E375" s="402">
        <f>E280</f>
        <v>614</v>
      </c>
    </row>
    <row r="378" spans="1:35">
      <c r="D378" s="382" t="s">
        <v>915</v>
      </c>
      <c r="E378" s="425">
        <f>SUMIF($D$6:$D$369,$D$378,$E$6:$E$369)</f>
        <v>2128.8888028590918</v>
      </c>
    </row>
    <row r="379" spans="1:35">
      <c r="D379" s="382" t="s">
        <v>886</v>
      </c>
      <c r="E379" s="425">
        <f>SUMIF($D$6:$D$369,$D$379,$E$6:$E$369)</f>
        <v>7309.7386144431048</v>
      </c>
    </row>
    <row r="380" spans="1:35">
      <c r="D380" s="382" t="s">
        <v>894</v>
      </c>
      <c r="E380" s="425">
        <f>SUMIF($D$6:$D$369,$D$380,$E$6:$E$369)</f>
        <v>1212.7822990687091</v>
      </c>
    </row>
    <row r="381" spans="1:35">
      <c r="D381" s="382" t="s">
        <v>2469</v>
      </c>
      <c r="E381" s="425">
        <f>SUMIF($D$6:$D$369,$D$381,$E$6:$E$369)</f>
        <v>614</v>
      </c>
    </row>
  </sheetData>
  <autoFilter ref="B5:AI368" xr:uid="{00000000-0009-0000-0000-000005000000}"/>
  <mergeCells count="19">
    <mergeCell ref="J4:J5"/>
    <mergeCell ref="B4:B5"/>
    <mergeCell ref="P4:U4"/>
    <mergeCell ref="AH4:AH5"/>
    <mergeCell ref="B2:AH2"/>
    <mergeCell ref="L4:L5"/>
    <mergeCell ref="M4:M5"/>
    <mergeCell ref="N4:N5"/>
    <mergeCell ref="O4:O5"/>
    <mergeCell ref="H4:H5"/>
    <mergeCell ref="G4:G5"/>
    <mergeCell ref="F4:F5"/>
    <mergeCell ref="E4:E5"/>
    <mergeCell ref="D4:D5"/>
    <mergeCell ref="C4:C5"/>
    <mergeCell ref="I4:I5"/>
    <mergeCell ref="K4:K5"/>
    <mergeCell ref="AB4:AF4"/>
    <mergeCell ref="V4:AA4"/>
  </mergeCells>
  <phoneticPr fontId="100" type="noConversion"/>
  <printOptions horizontalCentered="1"/>
  <pageMargins left="0.59055118110236204" right="0.27559055118110198" top="0.39370078740157499" bottom="0.39370078740157499" header="0.31496062992126" footer="0.31496062992126"/>
  <pageSetup paperSize="8" scale="47" fitToHeight="0" orientation="landscape" blackAndWhite="1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>
    <tabColor rgb="FFFFFF00"/>
    <outlinePr summaryBelow="0"/>
    <pageSetUpPr fitToPage="1"/>
  </sheetPr>
  <dimension ref="A1:AA165"/>
  <sheetViews>
    <sheetView zoomScale="70" zoomScaleNormal="70" workbookViewId="0">
      <pane xSplit="4" ySplit="4" topLeftCell="T98" activePane="bottomRight" state="frozen"/>
      <selection activeCell="O28" sqref="O28"/>
      <selection pane="topRight" activeCell="O28" sqref="O28"/>
      <selection pane="bottomLeft" activeCell="O28" sqref="O28"/>
      <selection pane="bottomRight" activeCell="Z1" sqref="Z1:Z1048576"/>
    </sheetView>
  </sheetViews>
  <sheetFormatPr defaultRowHeight="16.8"/>
  <cols>
    <col min="1" max="1" width="7.88671875" style="418" customWidth="1"/>
    <col min="2" max="2" width="47.109375" style="31" customWidth="1"/>
    <col min="3" max="3" width="7" style="31" bestFit="1" customWidth="1"/>
    <col min="4" max="4" width="23" style="31" bestFit="1" customWidth="1"/>
    <col min="5" max="9" width="24.5546875" style="419" bestFit="1" customWidth="1"/>
    <col min="10" max="10" width="21.5546875" style="419" bestFit="1" customWidth="1"/>
    <col min="11" max="11" width="24.6640625" style="419" bestFit="1" customWidth="1"/>
    <col min="12" max="12" width="20.109375" style="419" bestFit="1" customWidth="1"/>
    <col min="13" max="13" width="20.44140625" style="419" bestFit="1" customWidth="1"/>
    <col min="14" max="14" width="24.5546875" style="419" bestFit="1" customWidth="1"/>
    <col min="15" max="15" width="21" style="419" bestFit="1" customWidth="1"/>
    <col min="16" max="16" width="21.88671875" style="419" bestFit="1" customWidth="1"/>
    <col min="17" max="17" width="23.5546875" style="419" bestFit="1" customWidth="1"/>
    <col min="18" max="18" width="23.88671875" style="419" bestFit="1" customWidth="1"/>
    <col min="19" max="22" width="21.88671875" style="419" bestFit="1" customWidth="1"/>
    <col min="23" max="25" width="21" style="419" bestFit="1" customWidth="1"/>
    <col min="26" max="26" width="11.109375" style="564" bestFit="1" customWidth="1"/>
    <col min="27" max="27" width="10.5546875" style="418" customWidth="1"/>
    <col min="28" max="276" width="9.109375" style="31"/>
    <col min="277" max="277" width="11" style="31" bestFit="1" customWidth="1"/>
    <col min="278" max="278" width="51" style="31" bestFit="1" customWidth="1"/>
    <col min="279" max="279" width="7" style="31" bestFit="1" customWidth="1"/>
    <col min="280" max="280" width="20.5546875" style="31" customWidth="1"/>
    <col min="281" max="281" width="14.33203125" style="31" bestFit="1" customWidth="1"/>
    <col min="282" max="282" width="13.6640625" style="31" bestFit="1" customWidth="1"/>
    <col min="283" max="532" width="9.109375" style="31"/>
    <col min="533" max="533" width="11" style="31" bestFit="1" customWidth="1"/>
    <col min="534" max="534" width="51" style="31" bestFit="1" customWidth="1"/>
    <col min="535" max="535" width="7" style="31" bestFit="1" customWidth="1"/>
    <col min="536" max="536" width="20.5546875" style="31" customWidth="1"/>
    <col min="537" max="537" width="14.33203125" style="31" bestFit="1" customWidth="1"/>
    <col min="538" max="538" width="13.6640625" style="31" bestFit="1" customWidth="1"/>
    <col min="539" max="788" width="9.109375" style="31"/>
    <col min="789" max="789" width="11" style="31" bestFit="1" customWidth="1"/>
    <col min="790" max="790" width="51" style="31" bestFit="1" customWidth="1"/>
    <col min="791" max="791" width="7" style="31" bestFit="1" customWidth="1"/>
    <col min="792" max="792" width="20.5546875" style="31" customWidth="1"/>
    <col min="793" max="793" width="14.33203125" style="31" bestFit="1" customWidth="1"/>
    <col min="794" max="794" width="13.6640625" style="31" bestFit="1" customWidth="1"/>
    <col min="795" max="1044" width="9.109375" style="31"/>
    <col min="1045" max="1045" width="11" style="31" bestFit="1" customWidth="1"/>
    <col min="1046" max="1046" width="51" style="31" bestFit="1" customWidth="1"/>
    <col min="1047" max="1047" width="7" style="31" bestFit="1" customWidth="1"/>
    <col min="1048" max="1048" width="20.5546875" style="31" customWidth="1"/>
    <col min="1049" max="1049" width="14.33203125" style="31" bestFit="1" customWidth="1"/>
    <col min="1050" max="1050" width="13.6640625" style="31" bestFit="1" customWidth="1"/>
    <col min="1051" max="1300" width="9.109375" style="31"/>
    <col min="1301" max="1301" width="11" style="31" bestFit="1" customWidth="1"/>
    <col min="1302" max="1302" width="51" style="31" bestFit="1" customWidth="1"/>
    <col min="1303" max="1303" width="7" style="31" bestFit="1" customWidth="1"/>
    <col min="1304" max="1304" width="20.5546875" style="31" customWidth="1"/>
    <col min="1305" max="1305" width="14.33203125" style="31" bestFit="1" customWidth="1"/>
    <col min="1306" max="1306" width="13.6640625" style="31" bestFit="1" customWidth="1"/>
    <col min="1307" max="1556" width="9.109375" style="31"/>
    <col min="1557" max="1557" width="11" style="31" bestFit="1" customWidth="1"/>
    <col min="1558" max="1558" width="51" style="31" bestFit="1" customWidth="1"/>
    <col min="1559" max="1559" width="7" style="31" bestFit="1" customWidth="1"/>
    <col min="1560" max="1560" width="20.5546875" style="31" customWidth="1"/>
    <col min="1561" max="1561" width="14.33203125" style="31" bestFit="1" customWidth="1"/>
    <col min="1562" max="1562" width="13.6640625" style="31" bestFit="1" customWidth="1"/>
    <col min="1563" max="1812" width="9.109375" style="31"/>
    <col min="1813" max="1813" width="11" style="31" bestFit="1" customWidth="1"/>
    <col min="1814" max="1814" width="51" style="31" bestFit="1" customWidth="1"/>
    <col min="1815" max="1815" width="7" style="31" bestFit="1" customWidth="1"/>
    <col min="1816" max="1816" width="20.5546875" style="31" customWidth="1"/>
    <col min="1817" max="1817" width="14.33203125" style="31" bestFit="1" customWidth="1"/>
    <col min="1818" max="1818" width="13.6640625" style="31" bestFit="1" customWidth="1"/>
    <col min="1819" max="2068" width="9.109375" style="31"/>
    <col min="2069" max="2069" width="11" style="31" bestFit="1" customWidth="1"/>
    <col min="2070" max="2070" width="51" style="31" bestFit="1" customWidth="1"/>
    <col min="2071" max="2071" width="7" style="31" bestFit="1" customWidth="1"/>
    <col min="2072" max="2072" width="20.5546875" style="31" customWidth="1"/>
    <col min="2073" max="2073" width="14.33203125" style="31" bestFit="1" customWidth="1"/>
    <col min="2074" max="2074" width="13.6640625" style="31" bestFit="1" customWidth="1"/>
    <col min="2075" max="2324" width="9.109375" style="31"/>
    <col min="2325" max="2325" width="11" style="31" bestFit="1" customWidth="1"/>
    <col min="2326" max="2326" width="51" style="31" bestFit="1" customWidth="1"/>
    <col min="2327" max="2327" width="7" style="31" bestFit="1" customWidth="1"/>
    <col min="2328" max="2328" width="20.5546875" style="31" customWidth="1"/>
    <col min="2329" max="2329" width="14.33203125" style="31" bestFit="1" customWidth="1"/>
    <col min="2330" max="2330" width="13.6640625" style="31" bestFit="1" customWidth="1"/>
    <col min="2331" max="2580" width="9.109375" style="31"/>
    <col min="2581" max="2581" width="11" style="31" bestFit="1" customWidth="1"/>
    <col min="2582" max="2582" width="51" style="31" bestFit="1" customWidth="1"/>
    <col min="2583" max="2583" width="7" style="31" bestFit="1" customWidth="1"/>
    <col min="2584" max="2584" width="20.5546875" style="31" customWidth="1"/>
    <col min="2585" max="2585" width="14.33203125" style="31" bestFit="1" customWidth="1"/>
    <col min="2586" max="2586" width="13.6640625" style="31" bestFit="1" customWidth="1"/>
    <col min="2587" max="2836" width="9.109375" style="31"/>
    <col min="2837" max="2837" width="11" style="31" bestFit="1" customWidth="1"/>
    <col min="2838" max="2838" width="51" style="31" bestFit="1" customWidth="1"/>
    <col min="2839" max="2839" width="7" style="31" bestFit="1" customWidth="1"/>
    <col min="2840" max="2840" width="20.5546875" style="31" customWidth="1"/>
    <col min="2841" max="2841" width="14.33203125" style="31" bestFit="1" customWidth="1"/>
    <col min="2842" max="2842" width="13.6640625" style="31" bestFit="1" customWidth="1"/>
    <col min="2843" max="3092" width="9.109375" style="31"/>
    <col min="3093" max="3093" width="11" style="31" bestFit="1" customWidth="1"/>
    <col min="3094" max="3094" width="51" style="31" bestFit="1" customWidth="1"/>
    <col min="3095" max="3095" width="7" style="31" bestFit="1" customWidth="1"/>
    <col min="3096" max="3096" width="20.5546875" style="31" customWidth="1"/>
    <col min="3097" max="3097" width="14.33203125" style="31" bestFit="1" customWidth="1"/>
    <col min="3098" max="3098" width="13.6640625" style="31" bestFit="1" customWidth="1"/>
    <col min="3099" max="3348" width="9.109375" style="31"/>
    <col min="3349" max="3349" width="11" style="31" bestFit="1" customWidth="1"/>
    <col min="3350" max="3350" width="51" style="31" bestFit="1" customWidth="1"/>
    <col min="3351" max="3351" width="7" style="31" bestFit="1" customWidth="1"/>
    <col min="3352" max="3352" width="20.5546875" style="31" customWidth="1"/>
    <col min="3353" max="3353" width="14.33203125" style="31" bestFit="1" customWidth="1"/>
    <col min="3354" max="3354" width="13.6640625" style="31" bestFit="1" customWidth="1"/>
    <col min="3355" max="3604" width="9.109375" style="31"/>
    <col min="3605" max="3605" width="11" style="31" bestFit="1" customWidth="1"/>
    <col min="3606" max="3606" width="51" style="31" bestFit="1" customWidth="1"/>
    <col min="3607" max="3607" width="7" style="31" bestFit="1" customWidth="1"/>
    <col min="3608" max="3608" width="20.5546875" style="31" customWidth="1"/>
    <col min="3609" max="3609" width="14.33203125" style="31" bestFit="1" customWidth="1"/>
    <col min="3610" max="3610" width="13.6640625" style="31" bestFit="1" customWidth="1"/>
    <col min="3611" max="3860" width="9.109375" style="31"/>
    <col min="3861" max="3861" width="11" style="31" bestFit="1" customWidth="1"/>
    <col min="3862" max="3862" width="51" style="31" bestFit="1" customWidth="1"/>
    <col min="3863" max="3863" width="7" style="31" bestFit="1" customWidth="1"/>
    <col min="3864" max="3864" width="20.5546875" style="31" customWidth="1"/>
    <col min="3865" max="3865" width="14.33203125" style="31" bestFit="1" customWidth="1"/>
    <col min="3866" max="3866" width="13.6640625" style="31" bestFit="1" customWidth="1"/>
    <col min="3867" max="4116" width="9.109375" style="31"/>
    <col min="4117" max="4117" width="11" style="31" bestFit="1" customWidth="1"/>
    <col min="4118" max="4118" width="51" style="31" bestFit="1" customWidth="1"/>
    <col min="4119" max="4119" width="7" style="31" bestFit="1" customWidth="1"/>
    <col min="4120" max="4120" width="20.5546875" style="31" customWidth="1"/>
    <col min="4121" max="4121" width="14.33203125" style="31" bestFit="1" customWidth="1"/>
    <col min="4122" max="4122" width="13.6640625" style="31" bestFit="1" customWidth="1"/>
    <col min="4123" max="4372" width="9.109375" style="31"/>
    <col min="4373" max="4373" width="11" style="31" bestFit="1" customWidth="1"/>
    <col min="4374" max="4374" width="51" style="31" bestFit="1" customWidth="1"/>
    <col min="4375" max="4375" width="7" style="31" bestFit="1" customWidth="1"/>
    <col min="4376" max="4376" width="20.5546875" style="31" customWidth="1"/>
    <col min="4377" max="4377" width="14.33203125" style="31" bestFit="1" customWidth="1"/>
    <col min="4378" max="4378" width="13.6640625" style="31" bestFit="1" customWidth="1"/>
    <col min="4379" max="4628" width="9.109375" style="31"/>
    <col min="4629" max="4629" width="11" style="31" bestFit="1" customWidth="1"/>
    <col min="4630" max="4630" width="51" style="31" bestFit="1" customWidth="1"/>
    <col min="4631" max="4631" width="7" style="31" bestFit="1" customWidth="1"/>
    <col min="4632" max="4632" width="20.5546875" style="31" customWidth="1"/>
    <col min="4633" max="4633" width="14.33203125" style="31" bestFit="1" customWidth="1"/>
    <col min="4634" max="4634" width="13.6640625" style="31" bestFit="1" customWidth="1"/>
    <col min="4635" max="4884" width="9.109375" style="31"/>
    <col min="4885" max="4885" width="11" style="31" bestFit="1" customWidth="1"/>
    <col min="4886" max="4886" width="51" style="31" bestFit="1" customWidth="1"/>
    <col min="4887" max="4887" width="7" style="31" bestFit="1" customWidth="1"/>
    <col min="4888" max="4888" width="20.5546875" style="31" customWidth="1"/>
    <col min="4889" max="4889" width="14.33203125" style="31" bestFit="1" customWidth="1"/>
    <col min="4890" max="4890" width="13.6640625" style="31" bestFit="1" customWidth="1"/>
    <col min="4891" max="5140" width="9.109375" style="31"/>
    <col min="5141" max="5141" width="11" style="31" bestFit="1" customWidth="1"/>
    <col min="5142" max="5142" width="51" style="31" bestFit="1" customWidth="1"/>
    <col min="5143" max="5143" width="7" style="31" bestFit="1" customWidth="1"/>
    <col min="5144" max="5144" width="20.5546875" style="31" customWidth="1"/>
    <col min="5145" max="5145" width="14.33203125" style="31" bestFit="1" customWidth="1"/>
    <col min="5146" max="5146" width="13.6640625" style="31" bestFit="1" customWidth="1"/>
    <col min="5147" max="5396" width="9.109375" style="31"/>
    <col min="5397" max="5397" width="11" style="31" bestFit="1" customWidth="1"/>
    <col min="5398" max="5398" width="51" style="31" bestFit="1" customWidth="1"/>
    <col min="5399" max="5399" width="7" style="31" bestFit="1" customWidth="1"/>
    <col min="5400" max="5400" width="20.5546875" style="31" customWidth="1"/>
    <col min="5401" max="5401" width="14.33203125" style="31" bestFit="1" customWidth="1"/>
    <col min="5402" max="5402" width="13.6640625" style="31" bestFit="1" customWidth="1"/>
    <col min="5403" max="5652" width="9.109375" style="31"/>
    <col min="5653" max="5653" width="11" style="31" bestFit="1" customWidth="1"/>
    <col min="5654" max="5654" width="51" style="31" bestFit="1" customWidth="1"/>
    <col min="5655" max="5655" width="7" style="31" bestFit="1" customWidth="1"/>
    <col min="5656" max="5656" width="20.5546875" style="31" customWidth="1"/>
    <col min="5657" max="5657" width="14.33203125" style="31" bestFit="1" customWidth="1"/>
    <col min="5658" max="5658" width="13.6640625" style="31" bestFit="1" customWidth="1"/>
    <col min="5659" max="5908" width="9.109375" style="31"/>
    <col min="5909" max="5909" width="11" style="31" bestFit="1" customWidth="1"/>
    <col min="5910" max="5910" width="51" style="31" bestFit="1" customWidth="1"/>
    <col min="5911" max="5911" width="7" style="31" bestFit="1" customWidth="1"/>
    <col min="5912" max="5912" width="20.5546875" style="31" customWidth="1"/>
    <col min="5913" max="5913" width="14.33203125" style="31" bestFit="1" customWidth="1"/>
    <col min="5914" max="5914" width="13.6640625" style="31" bestFit="1" customWidth="1"/>
    <col min="5915" max="6164" width="9.109375" style="31"/>
    <col min="6165" max="6165" width="11" style="31" bestFit="1" customWidth="1"/>
    <col min="6166" max="6166" width="51" style="31" bestFit="1" customWidth="1"/>
    <col min="6167" max="6167" width="7" style="31" bestFit="1" customWidth="1"/>
    <col min="6168" max="6168" width="20.5546875" style="31" customWidth="1"/>
    <col min="6169" max="6169" width="14.33203125" style="31" bestFit="1" customWidth="1"/>
    <col min="6170" max="6170" width="13.6640625" style="31" bestFit="1" customWidth="1"/>
    <col min="6171" max="6420" width="9.109375" style="31"/>
    <col min="6421" max="6421" width="11" style="31" bestFit="1" customWidth="1"/>
    <col min="6422" max="6422" width="51" style="31" bestFit="1" customWidth="1"/>
    <col min="6423" max="6423" width="7" style="31" bestFit="1" customWidth="1"/>
    <col min="6424" max="6424" width="20.5546875" style="31" customWidth="1"/>
    <col min="6425" max="6425" width="14.33203125" style="31" bestFit="1" customWidth="1"/>
    <col min="6426" max="6426" width="13.6640625" style="31" bestFit="1" customWidth="1"/>
    <col min="6427" max="6676" width="9.109375" style="31"/>
    <col min="6677" max="6677" width="11" style="31" bestFit="1" customWidth="1"/>
    <col min="6678" max="6678" width="51" style="31" bestFit="1" customWidth="1"/>
    <col min="6679" max="6679" width="7" style="31" bestFit="1" customWidth="1"/>
    <col min="6680" max="6680" width="20.5546875" style="31" customWidth="1"/>
    <col min="6681" max="6681" width="14.33203125" style="31" bestFit="1" customWidth="1"/>
    <col min="6682" max="6682" width="13.6640625" style="31" bestFit="1" customWidth="1"/>
    <col min="6683" max="6932" width="9.109375" style="31"/>
    <col min="6933" max="6933" width="11" style="31" bestFit="1" customWidth="1"/>
    <col min="6934" max="6934" width="51" style="31" bestFit="1" customWidth="1"/>
    <col min="6935" max="6935" width="7" style="31" bestFit="1" customWidth="1"/>
    <col min="6936" max="6936" width="20.5546875" style="31" customWidth="1"/>
    <col min="6937" max="6937" width="14.33203125" style="31" bestFit="1" customWidth="1"/>
    <col min="6938" max="6938" width="13.6640625" style="31" bestFit="1" customWidth="1"/>
    <col min="6939" max="7188" width="9.109375" style="31"/>
    <col min="7189" max="7189" width="11" style="31" bestFit="1" customWidth="1"/>
    <col min="7190" max="7190" width="51" style="31" bestFit="1" customWidth="1"/>
    <col min="7191" max="7191" width="7" style="31" bestFit="1" customWidth="1"/>
    <col min="7192" max="7192" width="20.5546875" style="31" customWidth="1"/>
    <col min="7193" max="7193" width="14.33203125" style="31" bestFit="1" customWidth="1"/>
    <col min="7194" max="7194" width="13.6640625" style="31" bestFit="1" customWidth="1"/>
    <col min="7195" max="7444" width="9.109375" style="31"/>
    <col min="7445" max="7445" width="11" style="31" bestFit="1" customWidth="1"/>
    <col min="7446" max="7446" width="51" style="31" bestFit="1" customWidth="1"/>
    <col min="7447" max="7447" width="7" style="31" bestFit="1" customWidth="1"/>
    <col min="7448" max="7448" width="20.5546875" style="31" customWidth="1"/>
    <col min="7449" max="7449" width="14.33203125" style="31" bestFit="1" customWidth="1"/>
    <col min="7450" max="7450" width="13.6640625" style="31" bestFit="1" customWidth="1"/>
    <col min="7451" max="7700" width="9.109375" style="31"/>
    <col min="7701" max="7701" width="11" style="31" bestFit="1" customWidth="1"/>
    <col min="7702" max="7702" width="51" style="31" bestFit="1" customWidth="1"/>
    <col min="7703" max="7703" width="7" style="31" bestFit="1" customWidth="1"/>
    <col min="7704" max="7704" width="20.5546875" style="31" customWidth="1"/>
    <col min="7705" max="7705" width="14.33203125" style="31" bestFit="1" customWidth="1"/>
    <col min="7706" max="7706" width="13.6640625" style="31" bestFit="1" customWidth="1"/>
    <col min="7707" max="7956" width="9.109375" style="31"/>
    <col min="7957" max="7957" width="11" style="31" bestFit="1" customWidth="1"/>
    <col min="7958" max="7958" width="51" style="31" bestFit="1" customWidth="1"/>
    <col min="7959" max="7959" width="7" style="31" bestFit="1" customWidth="1"/>
    <col min="7960" max="7960" width="20.5546875" style="31" customWidth="1"/>
    <col min="7961" max="7961" width="14.33203125" style="31" bestFit="1" customWidth="1"/>
    <col min="7962" max="7962" width="13.6640625" style="31" bestFit="1" customWidth="1"/>
    <col min="7963" max="8212" width="9.109375" style="31"/>
    <col min="8213" max="8213" width="11" style="31" bestFit="1" customWidth="1"/>
    <col min="8214" max="8214" width="51" style="31" bestFit="1" customWidth="1"/>
    <col min="8215" max="8215" width="7" style="31" bestFit="1" customWidth="1"/>
    <col min="8216" max="8216" width="20.5546875" style="31" customWidth="1"/>
    <col min="8217" max="8217" width="14.33203125" style="31" bestFit="1" customWidth="1"/>
    <col min="8218" max="8218" width="13.6640625" style="31" bestFit="1" customWidth="1"/>
    <col min="8219" max="8468" width="9.109375" style="31"/>
    <col min="8469" max="8469" width="11" style="31" bestFit="1" customWidth="1"/>
    <col min="8470" max="8470" width="51" style="31" bestFit="1" customWidth="1"/>
    <col min="8471" max="8471" width="7" style="31" bestFit="1" customWidth="1"/>
    <col min="8472" max="8472" width="20.5546875" style="31" customWidth="1"/>
    <col min="8473" max="8473" width="14.33203125" style="31" bestFit="1" customWidth="1"/>
    <col min="8474" max="8474" width="13.6640625" style="31" bestFit="1" customWidth="1"/>
    <col min="8475" max="8724" width="9.109375" style="31"/>
    <col min="8725" max="8725" width="11" style="31" bestFit="1" customWidth="1"/>
    <col min="8726" max="8726" width="51" style="31" bestFit="1" customWidth="1"/>
    <col min="8727" max="8727" width="7" style="31" bestFit="1" customWidth="1"/>
    <col min="8728" max="8728" width="20.5546875" style="31" customWidth="1"/>
    <col min="8729" max="8729" width="14.33203125" style="31" bestFit="1" customWidth="1"/>
    <col min="8730" max="8730" width="13.6640625" style="31" bestFit="1" customWidth="1"/>
    <col min="8731" max="8980" width="9.109375" style="31"/>
    <col min="8981" max="8981" width="11" style="31" bestFit="1" customWidth="1"/>
    <col min="8982" max="8982" width="51" style="31" bestFit="1" customWidth="1"/>
    <col min="8983" max="8983" width="7" style="31" bestFit="1" customWidth="1"/>
    <col min="8984" max="8984" width="20.5546875" style="31" customWidth="1"/>
    <col min="8985" max="8985" width="14.33203125" style="31" bestFit="1" customWidth="1"/>
    <col min="8986" max="8986" width="13.6640625" style="31" bestFit="1" customWidth="1"/>
    <col min="8987" max="9236" width="9.109375" style="31"/>
    <col min="9237" max="9237" width="11" style="31" bestFit="1" customWidth="1"/>
    <col min="9238" max="9238" width="51" style="31" bestFit="1" customWidth="1"/>
    <col min="9239" max="9239" width="7" style="31" bestFit="1" customWidth="1"/>
    <col min="9240" max="9240" width="20.5546875" style="31" customWidth="1"/>
    <col min="9241" max="9241" width="14.33203125" style="31" bestFit="1" customWidth="1"/>
    <col min="9242" max="9242" width="13.6640625" style="31" bestFit="1" customWidth="1"/>
    <col min="9243" max="9492" width="9.109375" style="31"/>
    <col min="9493" max="9493" width="11" style="31" bestFit="1" customWidth="1"/>
    <col min="9494" max="9494" width="51" style="31" bestFit="1" customWidth="1"/>
    <col min="9495" max="9495" width="7" style="31" bestFit="1" customWidth="1"/>
    <col min="9496" max="9496" width="20.5546875" style="31" customWidth="1"/>
    <col min="9497" max="9497" width="14.33203125" style="31" bestFit="1" customWidth="1"/>
    <col min="9498" max="9498" width="13.6640625" style="31" bestFit="1" customWidth="1"/>
    <col min="9499" max="9748" width="9.109375" style="31"/>
    <col min="9749" max="9749" width="11" style="31" bestFit="1" customWidth="1"/>
    <col min="9750" max="9750" width="51" style="31" bestFit="1" customWidth="1"/>
    <col min="9751" max="9751" width="7" style="31" bestFit="1" customWidth="1"/>
    <col min="9752" max="9752" width="20.5546875" style="31" customWidth="1"/>
    <col min="9753" max="9753" width="14.33203125" style="31" bestFit="1" customWidth="1"/>
    <col min="9754" max="9754" width="13.6640625" style="31" bestFit="1" customWidth="1"/>
    <col min="9755" max="10004" width="9.109375" style="31"/>
    <col min="10005" max="10005" width="11" style="31" bestFit="1" customWidth="1"/>
    <col min="10006" max="10006" width="51" style="31" bestFit="1" customWidth="1"/>
    <col min="10007" max="10007" width="7" style="31" bestFit="1" customWidth="1"/>
    <col min="10008" max="10008" width="20.5546875" style="31" customWidth="1"/>
    <col min="10009" max="10009" width="14.33203125" style="31" bestFit="1" customWidth="1"/>
    <col min="10010" max="10010" width="13.6640625" style="31" bestFit="1" customWidth="1"/>
    <col min="10011" max="10260" width="9.109375" style="31"/>
    <col min="10261" max="10261" width="11" style="31" bestFit="1" customWidth="1"/>
    <col min="10262" max="10262" width="51" style="31" bestFit="1" customWidth="1"/>
    <col min="10263" max="10263" width="7" style="31" bestFit="1" customWidth="1"/>
    <col min="10264" max="10264" width="20.5546875" style="31" customWidth="1"/>
    <col min="10265" max="10265" width="14.33203125" style="31" bestFit="1" customWidth="1"/>
    <col min="10266" max="10266" width="13.6640625" style="31" bestFit="1" customWidth="1"/>
    <col min="10267" max="10516" width="9.109375" style="31"/>
    <col min="10517" max="10517" width="11" style="31" bestFit="1" customWidth="1"/>
    <col min="10518" max="10518" width="51" style="31" bestFit="1" customWidth="1"/>
    <col min="10519" max="10519" width="7" style="31" bestFit="1" customWidth="1"/>
    <col min="10520" max="10520" width="20.5546875" style="31" customWidth="1"/>
    <col min="10521" max="10521" width="14.33203125" style="31" bestFit="1" customWidth="1"/>
    <col min="10522" max="10522" width="13.6640625" style="31" bestFit="1" customWidth="1"/>
    <col min="10523" max="10772" width="9.109375" style="31"/>
    <col min="10773" max="10773" width="11" style="31" bestFit="1" customWidth="1"/>
    <col min="10774" max="10774" width="51" style="31" bestFit="1" customWidth="1"/>
    <col min="10775" max="10775" width="7" style="31" bestFit="1" customWidth="1"/>
    <col min="10776" max="10776" width="20.5546875" style="31" customWidth="1"/>
    <col min="10777" max="10777" width="14.33203125" style="31" bestFit="1" customWidth="1"/>
    <col min="10778" max="10778" width="13.6640625" style="31" bestFit="1" customWidth="1"/>
    <col min="10779" max="11028" width="9.109375" style="31"/>
    <col min="11029" max="11029" width="11" style="31" bestFit="1" customWidth="1"/>
    <col min="11030" max="11030" width="51" style="31" bestFit="1" customWidth="1"/>
    <col min="11031" max="11031" width="7" style="31" bestFit="1" customWidth="1"/>
    <col min="11032" max="11032" width="20.5546875" style="31" customWidth="1"/>
    <col min="11033" max="11033" width="14.33203125" style="31" bestFit="1" customWidth="1"/>
    <col min="11034" max="11034" width="13.6640625" style="31" bestFit="1" customWidth="1"/>
    <col min="11035" max="11284" width="9.109375" style="31"/>
    <col min="11285" max="11285" width="11" style="31" bestFit="1" customWidth="1"/>
    <col min="11286" max="11286" width="51" style="31" bestFit="1" customWidth="1"/>
    <col min="11287" max="11287" width="7" style="31" bestFit="1" customWidth="1"/>
    <col min="11288" max="11288" width="20.5546875" style="31" customWidth="1"/>
    <col min="11289" max="11289" width="14.33203125" style="31" bestFit="1" customWidth="1"/>
    <col min="11290" max="11290" width="13.6640625" style="31" bestFit="1" customWidth="1"/>
    <col min="11291" max="11540" width="9.109375" style="31"/>
    <col min="11541" max="11541" width="11" style="31" bestFit="1" customWidth="1"/>
    <col min="11542" max="11542" width="51" style="31" bestFit="1" customWidth="1"/>
    <col min="11543" max="11543" width="7" style="31" bestFit="1" customWidth="1"/>
    <col min="11544" max="11544" width="20.5546875" style="31" customWidth="1"/>
    <col min="11545" max="11545" width="14.33203125" style="31" bestFit="1" customWidth="1"/>
    <col min="11546" max="11546" width="13.6640625" style="31" bestFit="1" customWidth="1"/>
    <col min="11547" max="11796" width="9.109375" style="31"/>
    <col min="11797" max="11797" width="11" style="31" bestFit="1" customWidth="1"/>
    <col min="11798" max="11798" width="51" style="31" bestFit="1" customWidth="1"/>
    <col min="11799" max="11799" width="7" style="31" bestFit="1" customWidth="1"/>
    <col min="11800" max="11800" width="20.5546875" style="31" customWidth="1"/>
    <col min="11801" max="11801" width="14.33203125" style="31" bestFit="1" customWidth="1"/>
    <col min="11802" max="11802" width="13.6640625" style="31" bestFit="1" customWidth="1"/>
    <col min="11803" max="12052" width="9.109375" style="31"/>
    <col min="12053" max="12053" width="11" style="31" bestFit="1" customWidth="1"/>
    <col min="12054" max="12054" width="51" style="31" bestFit="1" customWidth="1"/>
    <col min="12055" max="12055" width="7" style="31" bestFit="1" customWidth="1"/>
    <col min="12056" max="12056" width="20.5546875" style="31" customWidth="1"/>
    <col min="12057" max="12057" width="14.33203125" style="31" bestFit="1" customWidth="1"/>
    <col min="12058" max="12058" width="13.6640625" style="31" bestFit="1" customWidth="1"/>
    <col min="12059" max="12308" width="9.109375" style="31"/>
    <col min="12309" max="12309" width="11" style="31" bestFit="1" customWidth="1"/>
    <col min="12310" max="12310" width="51" style="31" bestFit="1" customWidth="1"/>
    <col min="12311" max="12311" width="7" style="31" bestFit="1" customWidth="1"/>
    <col min="12312" max="12312" width="20.5546875" style="31" customWidth="1"/>
    <col min="12313" max="12313" width="14.33203125" style="31" bestFit="1" customWidth="1"/>
    <col min="12314" max="12314" width="13.6640625" style="31" bestFit="1" customWidth="1"/>
    <col min="12315" max="12564" width="9.109375" style="31"/>
    <col min="12565" max="12565" width="11" style="31" bestFit="1" customWidth="1"/>
    <col min="12566" max="12566" width="51" style="31" bestFit="1" customWidth="1"/>
    <col min="12567" max="12567" width="7" style="31" bestFit="1" customWidth="1"/>
    <col min="12568" max="12568" width="20.5546875" style="31" customWidth="1"/>
    <col min="12569" max="12569" width="14.33203125" style="31" bestFit="1" customWidth="1"/>
    <col min="12570" max="12570" width="13.6640625" style="31" bestFit="1" customWidth="1"/>
    <col min="12571" max="12820" width="9.109375" style="31"/>
    <col min="12821" max="12821" width="11" style="31" bestFit="1" customWidth="1"/>
    <col min="12822" max="12822" width="51" style="31" bestFit="1" customWidth="1"/>
    <col min="12823" max="12823" width="7" style="31" bestFit="1" customWidth="1"/>
    <col min="12824" max="12824" width="20.5546875" style="31" customWidth="1"/>
    <col min="12825" max="12825" width="14.33203125" style="31" bestFit="1" customWidth="1"/>
    <col min="12826" max="12826" width="13.6640625" style="31" bestFit="1" customWidth="1"/>
    <col min="12827" max="13076" width="9.109375" style="31"/>
    <col min="13077" max="13077" width="11" style="31" bestFit="1" customWidth="1"/>
    <col min="13078" max="13078" width="51" style="31" bestFit="1" customWidth="1"/>
    <col min="13079" max="13079" width="7" style="31" bestFit="1" customWidth="1"/>
    <col min="13080" max="13080" width="20.5546875" style="31" customWidth="1"/>
    <col min="13081" max="13081" width="14.33203125" style="31" bestFit="1" customWidth="1"/>
    <col min="13082" max="13082" width="13.6640625" style="31" bestFit="1" customWidth="1"/>
    <col min="13083" max="13332" width="9.109375" style="31"/>
    <col min="13333" max="13333" width="11" style="31" bestFit="1" customWidth="1"/>
    <col min="13334" max="13334" width="51" style="31" bestFit="1" customWidth="1"/>
    <col min="13335" max="13335" width="7" style="31" bestFit="1" customWidth="1"/>
    <col min="13336" max="13336" width="20.5546875" style="31" customWidth="1"/>
    <col min="13337" max="13337" width="14.33203125" style="31" bestFit="1" customWidth="1"/>
    <col min="13338" max="13338" width="13.6640625" style="31" bestFit="1" customWidth="1"/>
    <col min="13339" max="13588" width="9.109375" style="31"/>
    <col min="13589" max="13589" width="11" style="31" bestFit="1" customWidth="1"/>
    <col min="13590" max="13590" width="51" style="31" bestFit="1" customWidth="1"/>
    <col min="13591" max="13591" width="7" style="31" bestFit="1" customWidth="1"/>
    <col min="13592" max="13592" width="20.5546875" style="31" customWidth="1"/>
    <col min="13593" max="13593" width="14.33203125" style="31" bestFit="1" customWidth="1"/>
    <col min="13594" max="13594" width="13.6640625" style="31" bestFit="1" customWidth="1"/>
    <col min="13595" max="13844" width="9.109375" style="31"/>
    <col min="13845" max="13845" width="11" style="31" bestFit="1" customWidth="1"/>
    <col min="13846" max="13846" width="51" style="31" bestFit="1" customWidth="1"/>
    <col min="13847" max="13847" width="7" style="31" bestFit="1" customWidth="1"/>
    <col min="13848" max="13848" width="20.5546875" style="31" customWidth="1"/>
    <col min="13849" max="13849" width="14.33203125" style="31" bestFit="1" customWidth="1"/>
    <col min="13850" max="13850" width="13.6640625" style="31" bestFit="1" customWidth="1"/>
    <col min="13851" max="14100" width="9.109375" style="31"/>
    <col min="14101" max="14101" width="11" style="31" bestFit="1" customWidth="1"/>
    <col min="14102" max="14102" width="51" style="31" bestFit="1" customWidth="1"/>
    <col min="14103" max="14103" width="7" style="31" bestFit="1" customWidth="1"/>
    <col min="14104" max="14104" width="20.5546875" style="31" customWidth="1"/>
    <col min="14105" max="14105" width="14.33203125" style="31" bestFit="1" customWidth="1"/>
    <col min="14106" max="14106" width="13.6640625" style="31" bestFit="1" customWidth="1"/>
    <col min="14107" max="14356" width="9.109375" style="31"/>
    <col min="14357" max="14357" width="11" style="31" bestFit="1" customWidth="1"/>
    <col min="14358" max="14358" width="51" style="31" bestFit="1" customWidth="1"/>
    <col min="14359" max="14359" width="7" style="31" bestFit="1" customWidth="1"/>
    <col min="14360" max="14360" width="20.5546875" style="31" customWidth="1"/>
    <col min="14361" max="14361" width="14.33203125" style="31" bestFit="1" customWidth="1"/>
    <col min="14362" max="14362" width="13.6640625" style="31" bestFit="1" customWidth="1"/>
    <col min="14363" max="14612" width="9.109375" style="31"/>
    <col min="14613" max="14613" width="11" style="31" bestFit="1" customWidth="1"/>
    <col min="14614" max="14614" width="51" style="31" bestFit="1" customWidth="1"/>
    <col min="14615" max="14615" width="7" style="31" bestFit="1" customWidth="1"/>
    <col min="14616" max="14616" width="20.5546875" style="31" customWidth="1"/>
    <col min="14617" max="14617" width="14.33203125" style="31" bestFit="1" customWidth="1"/>
    <col min="14618" max="14618" width="13.6640625" style="31" bestFit="1" customWidth="1"/>
    <col min="14619" max="14868" width="9.109375" style="31"/>
    <col min="14869" max="14869" width="11" style="31" bestFit="1" customWidth="1"/>
    <col min="14870" max="14870" width="51" style="31" bestFit="1" customWidth="1"/>
    <col min="14871" max="14871" width="7" style="31" bestFit="1" customWidth="1"/>
    <col min="14872" max="14872" width="20.5546875" style="31" customWidth="1"/>
    <col min="14873" max="14873" width="14.33203125" style="31" bestFit="1" customWidth="1"/>
    <col min="14874" max="14874" width="13.6640625" style="31" bestFit="1" customWidth="1"/>
    <col min="14875" max="15124" width="9.109375" style="31"/>
    <col min="15125" max="15125" width="11" style="31" bestFit="1" customWidth="1"/>
    <col min="15126" max="15126" width="51" style="31" bestFit="1" customWidth="1"/>
    <col min="15127" max="15127" width="7" style="31" bestFit="1" customWidth="1"/>
    <col min="15128" max="15128" width="20.5546875" style="31" customWidth="1"/>
    <col min="15129" max="15129" width="14.33203125" style="31" bestFit="1" customWidth="1"/>
    <col min="15130" max="15130" width="13.6640625" style="31" bestFit="1" customWidth="1"/>
    <col min="15131" max="15380" width="9.109375" style="31"/>
    <col min="15381" max="15381" width="11" style="31" bestFit="1" customWidth="1"/>
    <col min="15382" max="15382" width="51" style="31" bestFit="1" customWidth="1"/>
    <col min="15383" max="15383" width="7" style="31" bestFit="1" customWidth="1"/>
    <col min="15384" max="15384" width="20.5546875" style="31" customWidth="1"/>
    <col min="15385" max="15385" width="14.33203125" style="31" bestFit="1" customWidth="1"/>
    <col min="15386" max="15386" width="13.6640625" style="31" bestFit="1" customWidth="1"/>
    <col min="15387" max="15636" width="9.109375" style="31"/>
    <col min="15637" max="15637" width="11" style="31" bestFit="1" customWidth="1"/>
    <col min="15638" max="15638" width="51" style="31" bestFit="1" customWidth="1"/>
    <col min="15639" max="15639" width="7" style="31" bestFit="1" customWidth="1"/>
    <col min="15640" max="15640" width="20.5546875" style="31" customWidth="1"/>
    <col min="15641" max="15641" width="14.33203125" style="31" bestFit="1" customWidth="1"/>
    <col min="15642" max="15642" width="13.6640625" style="31" bestFit="1" customWidth="1"/>
    <col min="15643" max="15892" width="9.109375" style="31"/>
    <col min="15893" max="15893" width="11" style="31" bestFit="1" customWidth="1"/>
    <col min="15894" max="15894" width="51" style="31" bestFit="1" customWidth="1"/>
    <col min="15895" max="15895" width="7" style="31" bestFit="1" customWidth="1"/>
    <col min="15896" max="15896" width="20.5546875" style="31" customWidth="1"/>
    <col min="15897" max="15897" width="14.33203125" style="31" bestFit="1" customWidth="1"/>
    <col min="15898" max="15898" width="13.6640625" style="31" bestFit="1" customWidth="1"/>
    <col min="15899" max="16148" width="9.109375" style="31"/>
    <col min="16149" max="16149" width="11" style="31" bestFit="1" customWidth="1"/>
    <col min="16150" max="16150" width="51" style="31" bestFit="1" customWidth="1"/>
    <col min="16151" max="16151" width="7" style="31" bestFit="1" customWidth="1"/>
    <col min="16152" max="16152" width="20.5546875" style="31" customWidth="1"/>
    <col min="16153" max="16153" width="14.33203125" style="31" bestFit="1" customWidth="1"/>
    <col min="16154" max="16154" width="13.6640625" style="31" bestFit="1" customWidth="1"/>
    <col min="16155" max="16384" width="9.109375" style="31"/>
  </cols>
  <sheetData>
    <row r="1" spans="1:27">
      <c r="A1" s="98" t="str">
        <f>+UPPER("Bảng 3: Bảng liệt kê khối lượng vật liệu-thiết bị phần trạm biến áp xây dựng mới, cải tạo")</f>
        <v>BẢNG 3: BẢNG LIỆT KÊ KHỐI LƯỢNG VẬT LIỆU-THIẾT BỊ PHẦN TRẠM BIẾN ÁP XÂY DỰNG MỚI, CẢI TẠO</v>
      </c>
      <c r="B1" s="98"/>
      <c r="C1" s="98"/>
      <c r="D1" s="98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558"/>
      <c r="AA1" s="98"/>
    </row>
    <row r="2" spans="1:27" ht="19.5" customHeight="1">
      <c r="A2" s="405" t="s">
        <v>1273</v>
      </c>
      <c r="B2" s="405"/>
      <c r="C2" s="405"/>
      <c r="D2" s="98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W2" s="404"/>
      <c r="X2" s="404"/>
      <c r="Y2" s="404"/>
      <c r="Z2" s="558"/>
      <c r="AA2" s="405"/>
    </row>
    <row r="3" spans="1:27" ht="16.95" customHeight="1">
      <c r="A3" s="538" t="s">
        <v>45</v>
      </c>
      <c r="B3" s="539" t="s">
        <v>658</v>
      </c>
      <c r="C3" s="539" t="s">
        <v>659</v>
      </c>
      <c r="D3" s="540" t="s">
        <v>660</v>
      </c>
      <c r="E3" s="406" t="s">
        <v>661</v>
      </c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  <c r="Z3" s="559"/>
      <c r="AA3" s="542" t="s">
        <v>662</v>
      </c>
    </row>
    <row r="4" spans="1:27" ht="73.5" customHeight="1">
      <c r="A4" s="538"/>
      <c r="B4" s="539"/>
      <c r="C4" s="539"/>
      <c r="D4" s="541"/>
      <c r="E4" s="408" t="s">
        <v>2121</v>
      </c>
      <c r="F4" s="408" t="s">
        <v>2122</v>
      </c>
      <c r="G4" s="408" t="s">
        <v>2123</v>
      </c>
      <c r="H4" s="408" t="s">
        <v>2124</v>
      </c>
      <c r="I4" s="408" t="s">
        <v>2125</v>
      </c>
      <c r="J4" s="408" t="s">
        <v>2301</v>
      </c>
      <c r="K4" s="408" t="s">
        <v>2302</v>
      </c>
      <c r="L4" s="408" t="s">
        <v>2137</v>
      </c>
      <c r="M4" s="408" t="s">
        <v>2126</v>
      </c>
      <c r="N4" s="408" t="s">
        <v>2127</v>
      </c>
      <c r="O4" s="408" t="s">
        <v>2128</v>
      </c>
      <c r="P4" s="408" t="s">
        <v>2129</v>
      </c>
      <c r="Q4" s="408" t="s">
        <v>2486</v>
      </c>
      <c r="R4" s="408" t="s">
        <v>2487</v>
      </c>
      <c r="S4" s="408" t="s">
        <v>2130</v>
      </c>
      <c r="T4" s="408" t="s">
        <v>2131</v>
      </c>
      <c r="U4" s="408" t="s">
        <v>2132</v>
      </c>
      <c r="V4" s="408" t="s">
        <v>2133</v>
      </c>
      <c r="W4" s="408" t="s">
        <v>2134</v>
      </c>
      <c r="X4" s="408" t="s">
        <v>2135</v>
      </c>
      <c r="Y4" s="408" t="s">
        <v>2136</v>
      </c>
      <c r="Z4" s="560" t="s">
        <v>301</v>
      </c>
      <c r="AA4" s="539"/>
    </row>
    <row r="5" spans="1:27" ht="26.25" customHeight="1">
      <c r="A5" s="100" t="s">
        <v>21</v>
      </c>
      <c r="B5" s="407" t="s">
        <v>663</v>
      </c>
      <c r="C5" s="100"/>
      <c r="D5" s="99"/>
      <c r="E5" s="408"/>
      <c r="F5" s="408"/>
      <c r="G5" s="408"/>
      <c r="H5" s="408"/>
      <c r="I5" s="408"/>
      <c r="J5" s="408"/>
      <c r="K5" s="408"/>
      <c r="L5" s="408"/>
      <c r="M5" s="408"/>
      <c r="N5" s="408"/>
      <c r="O5" s="408"/>
      <c r="P5" s="408"/>
      <c r="Q5" s="408"/>
      <c r="R5" s="408"/>
      <c r="S5" s="408"/>
      <c r="T5" s="408"/>
      <c r="U5" s="408"/>
      <c r="V5" s="408"/>
      <c r="W5" s="408"/>
      <c r="X5" s="408"/>
      <c r="Y5" s="408"/>
      <c r="Z5" s="561"/>
      <c r="AA5" s="100"/>
    </row>
    <row r="6" spans="1:27" ht="16.95" customHeight="1">
      <c r="A6" s="101" t="s">
        <v>41</v>
      </c>
      <c r="B6" s="409" t="s">
        <v>59</v>
      </c>
      <c r="C6" s="101"/>
      <c r="D6" s="101"/>
      <c r="E6" s="410"/>
      <c r="F6" s="410"/>
      <c r="G6" s="410"/>
      <c r="H6" s="410"/>
      <c r="I6" s="410"/>
      <c r="J6" s="410"/>
      <c r="K6" s="410"/>
      <c r="L6" s="410"/>
      <c r="M6" s="410"/>
      <c r="N6" s="410"/>
      <c r="O6" s="410"/>
      <c r="P6" s="410"/>
      <c r="Q6" s="410"/>
      <c r="R6" s="410"/>
      <c r="S6" s="410"/>
      <c r="T6" s="410"/>
      <c r="U6" s="410"/>
      <c r="V6" s="410"/>
      <c r="W6" s="410"/>
      <c r="X6" s="410"/>
      <c r="Y6" s="410"/>
      <c r="Z6" s="562"/>
      <c r="AA6" s="101"/>
    </row>
    <row r="7" spans="1:27" hidden="1">
      <c r="A7" s="47" t="str">
        <f>+IF(Z7=0,"ẩn",MAX($A6:A$6)+1)</f>
        <v>ẩn</v>
      </c>
      <c r="B7" s="34" t="s">
        <v>664</v>
      </c>
      <c r="C7" s="36" t="s">
        <v>60</v>
      </c>
      <c r="D7" s="15" t="s">
        <v>665</v>
      </c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102">
        <f>+SUM(E7:Y7)</f>
        <v>0</v>
      </c>
      <c r="AA7" s="48"/>
    </row>
    <row r="8" spans="1:27">
      <c r="A8" s="47">
        <f>+IF(Z8=0,"ẩn",MAX($A$6:A7)+1)</f>
        <v>1</v>
      </c>
      <c r="B8" s="34" t="s">
        <v>666</v>
      </c>
      <c r="C8" s="36" t="s">
        <v>60</v>
      </c>
      <c r="D8" s="15" t="s">
        <v>667</v>
      </c>
      <c r="E8" s="47">
        <v>1</v>
      </c>
      <c r="F8" s="47">
        <v>1</v>
      </c>
      <c r="G8" s="47">
        <v>1</v>
      </c>
      <c r="H8" s="47">
        <v>1</v>
      </c>
      <c r="I8" s="47">
        <v>1</v>
      </c>
      <c r="J8" s="47"/>
      <c r="K8" s="47"/>
      <c r="L8" s="47"/>
      <c r="M8" s="47">
        <v>1</v>
      </c>
      <c r="N8" s="47">
        <v>1</v>
      </c>
      <c r="O8" s="47">
        <v>1</v>
      </c>
      <c r="P8" s="47"/>
      <c r="Q8" s="47">
        <v>1</v>
      </c>
      <c r="R8" s="47">
        <v>1</v>
      </c>
      <c r="S8" s="47"/>
      <c r="T8" s="47"/>
      <c r="U8" s="47"/>
      <c r="V8" s="47"/>
      <c r="W8" s="47"/>
      <c r="X8" s="47"/>
      <c r="Y8" s="47"/>
      <c r="Z8" s="557">
        <f t="shared" ref="Z8:Z71" si="0">+SUM(E8:Y8)</f>
        <v>10</v>
      </c>
      <c r="AA8" s="48"/>
    </row>
    <row r="9" spans="1:27">
      <c r="A9" s="47">
        <f>+IF(Z9=0,"ẩn",MAX($A$6:A8)+1)</f>
        <v>2</v>
      </c>
      <c r="B9" s="34" t="s">
        <v>668</v>
      </c>
      <c r="C9" s="36" t="s">
        <v>60</v>
      </c>
      <c r="D9" s="15" t="s">
        <v>669</v>
      </c>
      <c r="E9" s="47"/>
      <c r="F9" s="47"/>
      <c r="G9" s="47"/>
      <c r="H9" s="47"/>
      <c r="I9" s="47"/>
      <c r="J9" s="47">
        <v>1</v>
      </c>
      <c r="K9" s="47"/>
      <c r="L9" s="47">
        <v>1</v>
      </c>
      <c r="M9" s="47"/>
      <c r="N9" s="47"/>
      <c r="O9" s="47"/>
      <c r="P9" s="47"/>
      <c r="Q9" s="47"/>
      <c r="R9" s="47"/>
      <c r="S9" s="47">
        <v>1</v>
      </c>
      <c r="T9" s="47">
        <v>1</v>
      </c>
      <c r="U9" s="47"/>
      <c r="V9" s="47"/>
      <c r="W9" s="47"/>
      <c r="X9" s="47"/>
      <c r="Y9" s="47"/>
      <c r="Z9" s="557">
        <f t="shared" si="0"/>
        <v>4</v>
      </c>
      <c r="AA9" s="48"/>
    </row>
    <row r="10" spans="1:27">
      <c r="A10" s="47">
        <f>+IF(Z10=0,"ẩn",MAX($A$6:A9)+1)</f>
        <v>3</v>
      </c>
      <c r="B10" s="34" t="s">
        <v>670</v>
      </c>
      <c r="C10" s="36" t="s">
        <v>9</v>
      </c>
      <c r="D10" s="15" t="s">
        <v>671</v>
      </c>
      <c r="E10" s="47">
        <v>3</v>
      </c>
      <c r="F10" s="47">
        <v>3</v>
      </c>
      <c r="G10" s="47">
        <v>3</v>
      </c>
      <c r="H10" s="47">
        <v>3</v>
      </c>
      <c r="I10" s="47">
        <v>3</v>
      </c>
      <c r="J10" s="47"/>
      <c r="K10" s="47">
        <v>3</v>
      </c>
      <c r="L10" s="47"/>
      <c r="M10" s="47">
        <v>3</v>
      </c>
      <c r="N10" s="47">
        <v>3</v>
      </c>
      <c r="O10" s="47">
        <v>3</v>
      </c>
      <c r="P10" s="47"/>
      <c r="Q10" s="47">
        <v>3</v>
      </c>
      <c r="R10" s="47"/>
      <c r="S10" s="47"/>
      <c r="T10" s="47"/>
      <c r="U10" s="47"/>
      <c r="V10" s="47"/>
      <c r="W10" s="47">
        <v>3</v>
      </c>
      <c r="X10" s="47">
        <v>3</v>
      </c>
      <c r="Y10" s="47">
        <v>3</v>
      </c>
      <c r="Z10" s="557">
        <f t="shared" si="0"/>
        <v>39</v>
      </c>
      <c r="AA10" s="36"/>
    </row>
    <row r="11" spans="1:27" s="32" customFormat="1" hidden="1">
      <c r="A11" s="47" t="str">
        <f>+IF(Z11=0,"ẩn",MAX($A$6:A10)+1)</f>
        <v>ẩn</v>
      </c>
      <c r="B11" s="33" t="s">
        <v>672</v>
      </c>
      <c r="C11" s="35" t="s">
        <v>12</v>
      </c>
      <c r="D11" s="35" t="s">
        <v>673</v>
      </c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50"/>
      <c r="X11" s="50"/>
      <c r="Y11" s="50"/>
      <c r="Z11" s="102">
        <f t="shared" si="0"/>
        <v>0</v>
      </c>
      <c r="AA11" s="35"/>
    </row>
    <row r="12" spans="1:27" hidden="1">
      <c r="A12" s="47" t="str">
        <f>+IF(Z12=0,"ẩn",MAX($A$6:A11)+1)</f>
        <v>ẩn</v>
      </c>
      <c r="B12" s="34" t="s">
        <v>674</v>
      </c>
      <c r="C12" s="36" t="s">
        <v>12</v>
      </c>
      <c r="D12" s="36" t="s">
        <v>675</v>
      </c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102">
        <f t="shared" si="0"/>
        <v>0</v>
      </c>
      <c r="AA12" s="36"/>
    </row>
    <row r="13" spans="1:27" hidden="1">
      <c r="A13" s="47" t="str">
        <f>+IF(Z13=0,"ẩn",MAX($A$6:A12)+1)</f>
        <v>ẩn</v>
      </c>
      <c r="B13" s="34" t="s">
        <v>676</v>
      </c>
      <c r="C13" s="36" t="s">
        <v>12</v>
      </c>
      <c r="D13" s="36" t="s">
        <v>677</v>
      </c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7"/>
      <c r="X13" s="47"/>
      <c r="Y13" s="47"/>
      <c r="Z13" s="102">
        <f t="shared" si="0"/>
        <v>0</v>
      </c>
      <c r="AA13" s="36"/>
    </row>
    <row r="14" spans="1:27">
      <c r="A14" s="47">
        <f>+IF(Z14=0,"ẩn",MAX($A$6:A13)+1)</f>
        <v>4</v>
      </c>
      <c r="B14" s="34" t="s">
        <v>678</v>
      </c>
      <c r="C14" s="36" t="s">
        <v>12</v>
      </c>
      <c r="D14" s="36" t="s">
        <v>679</v>
      </c>
      <c r="E14" s="47"/>
      <c r="F14" s="47"/>
      <c r="G14" s="47"/>
      <c r="H14" s="47"/>
      <c r="I14" s="47"/>
      <c r="J14" s="47">
        <v>1</v>
      </c>
      <c r="K14" s="47"/>
      <c r="L14" s="47">
        <v>1</v>
      </c>
      <c r="M14" s="47"/>
      <c r="N14" s="47"/>
      <c r="O14" s="47"/>
      <c r="P14" s="47"/>
      <c r="Q14" s="47"/>
      <c r="R14" s="47"/>
      <c r="S14" s="47">
        <v>1</v>
      </c>
      <c r="T14" s="47"/>
      <c r="U14" s="47"/>
      <c r="V14" s="47"/>
      <c r="W14" s="47"/>
      <c r="X14" s="47"/>
      <c r="Y14" s="47"/>
      <c r="Z14" s="557">
        <f t="shared" si="0"/>
        <v>3</v>
      </c>
      <c r="AA14" s="36"/>
    </row>
    <row r="15" spans="1:27">
      <c r="A15" s="47">
        <f>+IF(Z15=0,"ẩn",MAX($A$6:A14)+1)</f>
        <v>5</v>
      </c>
      <c r="B15" s="34" t="s">
        <v>680</v>
      </c>
      <c r="C15" s="36" t="s">
        <v>12</v>
      </c>
      <c r="D15" s="36" t="s">
        <v>681</v>
      </c>
      <c r="E15" s="47">
        <v>1</v>
      </c>
      <c r="F15" s="47">
        <v>1</v>
      </c>
      <c r="G15" s="47">
        <v>1</v>
      </c>
      <c r="H15" s="47">
        <v>1</v>
      </c>
      <c r="I15" s="47">
        <v>1</v>
      </c>
      <c r="J15" s="47"/>
      <c r="K15" s="47">
        <v>1</v>
      </c>
      <c r="L15" s="47"/>
      <c r="M15" s="47">
        <v>1</v>
      </c>
      <c r="N15" s="47">
        <v>1</v>
      </c>
      <c r="O15" s="47">
        <v>1</v>
      </c>
      <c r="P15" s="47">
        <v>1</v>
      </c>
      <c r="Q15" s="47">
        <v>1</v>
      </c>
      <c r="R15" s="47">
        <v>1</v>
      </c>
      <c r="S15" s="47"/>
      <c r="T15" s="47"/>
      <c r="U15" s="47">
        <v>1</v>
      </c>
      <c r="V15" s="47">
        <v>1</v>
      </c>
      <c r="W15" s="47"/>
      <c r="X15" s="47"/>
      <c r="Y15" s="47"/>
      <c r="Z15" s="557">
        <f t="shared" si="0"/>
        <v>14</v>
      </c>
      <c r="AA15" s="36"/>
    </row>
    <row r="16" spans="1:27">
      <c r="A16" s="47">
        <f>+IF(Z16=0,"ẩn",MAX($A$6:A15)+1)</f>
        <v>6</v>
      </c>
      <c r="B16" s="34" t="s">
        <v>682</v>
      </c>
      <c r="C16" s="36" t="s">
        <v>12</v>
      </c>
      <c r="D16" s="36" t="s">
        <v>683</v>
      </c>
      <c r="E16" s="47"/>
      <c r="F16" s="47"/>
      <c r="G16" s="47"/>
      <c r="H16" s="47"/>
      <c r="I16" s="47"/>
      <c r="J16" s="47">
        <v>1</v>
      </c>
      <c r="K16" s="47"/>
      <c r="L16" s="47"/>
      <c r="M16" s="47"/>
      <c r="N16" s="47"/>
      <c r="O16" s="47"/>
      <c r="P16" s="47"/>
      <c r="Q16" s="47"/>
      <c r="R16" s="47"/>
      <c r="S16" s="47">
        <v>1</v>
      </c>
      <c r="T16" s="47">
        <v>2</v>
      </c>
      <c r="U16" s="47"/>
      <c r="V16" s="47"/>
      <c r="W16" s="47"/>
      <c r="X16" s="47"/>
      <c r="Y16" s="47"/>
      <c r="Z16" s="557">
        <f t="shared" si="0"/>
        <v>4</v>
      </c>
      <c r="AA16" s="36"/>
    </row>
    <row r="17" spans="1:27">
      <c r="A17" s="47">
        <f>+IF(Z17=0,"ẩn",MAX($A$6:A16)+1)</f>
        <v>7</v>
      </c>
      <c r="B17" s="34" t="s">
        <v>684</v>
      </c>
      <c r="C17" s="36" t="s">
        <v>12</v>
      </c>
      <c r="D17" s="36" t="s">
        <v>685</v>
      </c>
      <c r="E17" s="47">
        <v>2</v>
      </c>
      <c r="F17" s="47">
        <v>2</v>
      </c>
      <c r="G17" s="47">
        <v>2</v>
      </c>
      <c r="H17" s="47">
        <v>2</v>
      </c>
      <c r="I17" s="47">
        <v>2</v>
      </c>
      <c r="J17" s="47"/>
      <c r="K17" s="47">
        <v>2</v>
      </c>
      <c r="L17" s="47"/>
      <c r="M17" s="47">
        <v>2</v>
      </c>
      <c r="N17" s="47">
        <v>2</v>
      </c>
      <c r="O17" s="47">
        <v>2</v>
      </c>
      <c r="P17" s="47">
        <v>1</v>
      </c>
      <c r="Q17" s="47">
        <v>2</v>
      </c>
      <c r="R17" s="47">
        <v>2</v>
      </c>
      <c r="S17" s="47"/>
      <c r="T17" s="47"/>
      <c r="U17" s="47">
        <v>1</v>
      </c>
      <c r="V17" s="47">
        <v>2</v>
      </c>
      <c r="W17" s="47">
        <v>1</v>
      </c>
      <c r="X17" s="47">
        <v>1</v>
      </c>
      <c r="Y17" s="47">
        <v>1</v>
      </c>
      <c r="Z17" s="557">
        <f t="shared" si="0"/>
        <v>29</v>
      </c>
      <c r="AA17" s="36"/>
    </row>
    <row r="18" spans="1:27" s="32" customFormat="1" hidden="1">
      <c r="A18" s="47" t="str">
        <f>+IF(Z18=0,"ẩn",MAX($A$6:A17)+1)</f>
        <v>ẩn</v>
      </c>
      <c r="B18" s="33" t="s">
        <v>686</v>
      </c>
      <c r="C18" s="35" t="s">
        <v>12</v>
      </c>
      <c r="D18" s="35" t="s">
        <v>687</v>
      </c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50"/>
      <c r="X18" s="50"/>
      <c r="Y18" s="50"/>
      <c r="Z18" s="102">
        <f t="shared" si="0"/>
        <v>0</v>
      </c>
      <c r="AA18" s="35"/>
    </row>
    <row r="19" spans="1:27">
      <c r="A19" s="47">
        <f>+IF(Z19=0,"ẩn",MAX($A$6:A18)+1)</f>
        <v>8</v>
      </c>
      <c r="B19" s="34" t="s">
        <v>688</v>
      </c>
      <c r="C19" s="36" t="s">
        <v>12</v>
      </c>
      <c r="D19" s="36" t="s">
        <v>689</v>
      </c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102"/>
      <c r="Q19" s="47"/>
      <c r="R19" s="47"/>
      <c r="S19" s="47"/>
      <c r="T19" s="47"/>
      <c r="U19" s="47"/>
      <c r="V19" s="47"/>
      <c r="W19" s="47">
        <v>2</v>
      </c>
      <c r="X19" s="47">
        <v>2</v>
      </c>
      <c r="Y19" s="47">
        <v>2</v>
      </c>
      <c r="Z19" s="557">
        <f t="shared" si="0"/>
        <v>6</v>
      </c>
      <c r="AA19" s="36"/>
    </row>
    <row r="20" spans="1:27">
      <c r="A20" s="48" t="s">
        <v>42</v>
      </c>
      <c r="B20" s="411" t="s">
        <v>62</v>
      </c>
      <c r="C20" s="48"/>
      <c r="D20" s="48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557"/>
      <c r="AA20" s="48"/>
    </row>
    <row r="21" spans="1:27">
      <c r="A21" s="48"/>
      <c r="B21" s="411" t="s">
        <v>690</v>
      </c>
      <c r="C21" s="48"/>
      <c r="D21" s="48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557"/>
      <c r="AA21" s="48"/>
    </row>
    <row r="22" spans="1:27">
      <c r="A22" s="47">
        <f>+IF(Z22=0,"ẩn",MAX($A$6:A21)+1)</f>
        <v>9</v>
      </c>
      <c r="B22" s="34" t="s">
        <v>691</v>
      </c>
      <c r="C22" s="36" t="s">
        <v>0</v>
      </c>
      <c r="D22" s="412" t="s">
        <v>200</v>
      </c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>
        <v>2</v>
      </c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557">
        <f t="shared" si="0"/>
        <v>2</v>
      </c>
      <c r="AA22" s="36"/>
    </row>
    <row r="23" spans="1:27" s="32" customFormat="1" hidden="1">
      <c r="A23" s="47" t="str">
        <f>+IF(Z23=0,"ẩn",MAX($A$6:A22)+1)</f>
        <v>ẩn</v>
      </c>
      <c r="B23" s="33" t="s">
        <v>692</v>
      </c>
      <c r="C23" s="35" t="s">
        <v>0</v>
      </c>
      <c r="D23" s="52" t="s">
        <v>693</v>
      </c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50"/>
      <c r="X23" s="50"/>
      <c r="Y23" s="50"/>
      <c r="Z23" s="102">
        <f t="shared" si="0"/>
        <v>0</v>
      </c>
      <c r="AA23" s="35"/>
    </row>
    <row r="24" spans="1:27">
      <c r="A24" s="48"/>
      <c r="B24" s="411" t="s">
        <v>694</v>
      </c>
      <c r="C24" s="48"/>
      <c r="D24" s="48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557"/>
      <c r="AA24" s="48"/>
    </row>
    <row r="25" spans="1:27" s="32" customFormat="1" hidden="1">
      <c r="A25" s="47" t="str">
        <f>+IF(Z25=0,"ẩn",MAX($A$6:A24)+1)</f>
        <v>ẩn</v>
      </c>
      <c r="B25" s="33" t="s">
        <v>695</v>
      </c>
      <c r="C25" s="35" t="s">
        <v>12</v>
      </c>
      <c r="D25" s="52" t="s">
        <v>696</v>
      </c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50"/>
      <c r="X25" s="50"/>
      <c r="Y25" s="50"/>
      <c r="Z25" s="102">
        <f t="shared" si="0"/>
        <v>0</v>
      </c>
      <c r="AA25" s="35"/>
    </row>
    <row r="26" spans="1:27" s="32" customFormat="1" hidden="1">
      <c r="A26" s="47" t="str">
        <f>+IF(Z26=0,"ẩn",MAX($A$6:A25)+1)</f>
        <v>ẩn</v>
      </c>
      <c r="B26" s="33" t="s">
        <v>697</v>
      </c>
      <c r="C26" s="35" t="s">
        <v>12</v>
      </c>
      <c r="D26" s="52" t="s">
        <v>698</v>
      </c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50"/>
      <c r="X26" s="50"/>
      <c r="Y26" s="50"/>
      <c r="Z26" s="102">
        <f t="shared" si="0"/>
        <v>0</v>
      </c>
      <c r="AA26" s="35"/>
    </row>
    <row r="27" spans="1:27">
      <c r="A27" s="47">
        <f>+IF(Z27=0,"ẩn",MAX($A$6:A26)+1)</f>
        <v>10</v>
      </c>
      <c r="B27" s="34" t="s">
        <v>699</v>
      </c>
      <c r="C27" s="36" t="s">
        <v>12</v>
      </c>
      <c r="D27" s="412" t="s">
        <v>700</v>
      </c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>
        <v>1</v>
      </c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557">
        <f t="shared" si="0"/>
        <v>1</v>
      </c>
      <c r="AA27" s="36"/>
    </row>
    <row r="28" spans="1:27" s="32" customFormat="1" hidden="1">
      <c r="A28" s="47" t="str">
        <f>+IF(Z28=0,"ẩn",MAX($A$6:A27)+1)</f>
        <v>ẩn</v>
      </c>
      <c r="B28" s="33" t="s">
        <v>701</v>
      </c>
      <c r="C28" s="35" t="s">
        <v>12</v>
      </c>
      <c r="D28" s="52" t="s">
        <v>702</v>
      </c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50"/>
      <c r="X28" s="50"/>
      <c r="Y28" s="50"/>
      <c r="Z28" s="102">
        <f t="shared" si="0"/>
        <v>0</v>
      </c>
      <c r="AA28" s="35"/>
    </row>
    <row r="29" spans="1:27" s="32" customFormat="1" hidden="1">
      <c r="A29" s="47" t="str">
        <f>+IF(Z29=0,"ẩn",MAX($A$6:A28)+1)</f>
        <v>ẩn</v>
      </c>
      <c r="B29" s="33" t="s">
        <v>703</v>
      </c>
      <c r="C29" s="35" t="s">
        <v>12</v>
      </c>
      <c r="D29" s="52" t="s">
        <v>275</v>
      </c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0"/>
      <c r="X29" s="50"/>
      <c r="Y29" s="50"/>
      <c r="Z29" s="102">
        <f t="shared" si="0"/>
        <v>0</v>
      </c>
      <c r="AA29" s="35"/>
    </row>
    <row r="30" spans="1:27">
      <c r="A30" s="47">
        <f>+IF(Z30=0,"ẩn",MAX($A$6:A29)+1)</f>
        <v>11</v>
      </c>
      <c r="B30" s="34" t="s">
        <v>704</v>
      </c>
      <c r="C30" s="36" t="s">
        <v>705</v>
      </c>
      <c r="D30" s="15" t="s">
        <v>706</v>
      </c>
      <c r="E30" s="47">
        <v>1</v>
      </c>
      <c r="F30" s="47">
        <v>1</v>
      </c>
      <c r="G30" s="47">
        <v>1</v>
      </c>
      <c r="H30" s="47">
        <v>1</v>
      </c>
      <c r="I30" s="47">
        <v>1</v>
      </c>
      <c r="J30" s="47"/>
      <c r="K30" s="47">
        <v>1</v>
      </c>
      <c r="L30" s="47"/>
      <c r="M30" s="47">
        <v>1</v>
      </c>
      <c r="N30" s="47">
        <v>1</v>
      </c>
      <c r="O30" s="47">
        <v>1</v>
      </c>
      <c r="P30" s="47"/>
      <c r="Q30" s="47">
        <v>1</v>
      </c>
      <c r="R30" s="47"/>
      <c r="S30" s="47"/>
      <c r="T30" s="47"/>
      <c r="U30" s="47"/>
      <c r="V30" s="47"/>
      <c r="W30" s="47">
        <v>1</v>
      </c>
      <c r="X30" s="47">
        <v>1</v>
      </c>
      <c r="Y30" s="47">
        <v>1</v>
      </c>
      <c r="Z30" s="557">
        <f t="shared" si="0"/>
        <v>13</v>
      </c>
      <c r="AA30" s="36"/>
    </row>
    <row r="31" spans="1:27" s="32" customFormat="1" hidden="1">
      <c r="A31" s="47" t="str">
        <f>+IF(Z31=0,"ẩn",MAX($A$6:A30)+1)</f>
        <v>ẩn</v>
      </c>
      <c r="B31" s="33" t="s">
        <v>707</v>
      </c>
      <c r="C31" s="35" t="s">
        <v>705</v>
      </c>
      <c r="D31" s="1" t="s">
        <v>708</v>
      </c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0"/>
      <c r="X31" s="50"/>
      <c r="Y31" s="50"/>
      <c r="Z31" s="102">
        <f t="shared" si="0"/>
        <v>0</v>
      </c>
      <c r="AA31" s="35"/>
    </row>
    <row r="32" spans="1:27" ht="16.95" customHeight="1">
      <c r="A32" s="48"/>
      <c r="B32" s="411" t="s">
        <v>709</v>
      </c>
      <c r="C32" s="48"/>
      <c r="D32" s="48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557"/>
      <c r="AA32" s="48"/>
    </row>
    <row r="33" spans="1:27">
      <c r="A33" s="47">
        <f>+IF(Z33=0,"ẩn",MAX($A$6:A32)+1)</f>
        <v>12</v>
      </c>
      <c r="B33" s="34" t="s">
        <v>2473</v>
      </c>
      <c r="C33" s="36" t="s">
        <v>12</v>
      </c>
      <c r="D33" s="412" t="s">
        <v>2474</v>
      </c>
      <c r="E33" s="47">
        <v>1</v>
      </c>
      <c r="F33" s="47">
        <v>1</v>
      </c>
      <c r="G33" s="47">
        <v>1</v>
      </c>
      <c r="H33" s="47">
        <v>1</v>
      </c>
      <c r="I33" s="47">
        <v>1</v>
      </c>
      <c r="J33" s="47"/>
      <c r="K33" s="47">
        <v>1</v>
      </c>
      <c r="L33" s="47"/>
      <c r="M33" s="47">
        <v>1</v>
      </c>
      <c r="N33" s="47">
        <v>1</v>
      </c>
      <c r="O33" s="47">
        <v>1</v>
      </c>
      <c r="P33" s="47"/>
      <c r="Q33" s="47">
        <v>1</v>
      </c>
      <c r="R33" s="47"/>
      <c r="S33" s="47"/>
      <c r="T33" s="47"/>
      <c r="U33" s="47"/>
      <c r="V33" s="47"/>
      <c r="W33" s="47">
        <v>1</v>
      </c>
      <c r="X33" s="47">
        <v>1</v>
      </c>
      <c r="Y33" s="47">
        <v>1</v>
      </c>
      <c r="Z33" s="557">
        <f t="shared" si="0"/>
        <v>13</v>
      </c>
      <c r="AA33" s="36"/>
    </row>
    <row r="34" spans="1:27" s="32" customFormat="1" hidden="1">
      <c r="A34" s="47" t="str">
        <f>+IF(Z34=0,"ẩn",MAX($A$6:A33)+1)</f>
        <v>ẩn</v>
      </c>
      <c r="B34" s="33" t="s">
        <v>710</v>
      </c>
      <c r="C34" s="35" t="s">
        <v>12</v>
      </c>
      <c r="D34" s="52" t="s">
        <v>711</v>
      </c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50"/>
      <c r="X34" s="50"/>
      <c r="Y34" s="50"/>
      <c r="Z34" s="102">
        <f t="shared" si="0"/>
        <v>0</v>
      </c>
      <c r="AA34" s="35"/>
    </row>
    <row r="35" spans="1:27">
      <c r="A35" s="47">
        <f>+IF(Z35=0,"ẩn",MAX($A$6:A34)+1)</f>
        <v>13</v>
      </c>
      <c r="B35" s="34" t="s">
        <v>192</v>
      </c>
      <c r="C35" s="36" t="s">
        <v>12</v>
      </c>
      <c r="D35" s="412" t="s">
        <v>2</v>
      </c>
      <c r="E35" s="47">
        <v>1</v>
      </c>
      <c r="F35" s="47">
        <v>1</v>
      </c>
      <c r="G35" s="47">
        <v>1</v>
      </c>
      <c r="H35" s="47">
        <v>1</v>
      </c>
      <c r="I35" s="47">
        <v>1</v>
      </c>
      <c r="J35" s="47"/>
      <c r="K35" s="47">
        <v>1</v>
      </c>
      <c r="L35" s="47"/>
      <c r="M35" s="47">
        <v>1</v>
      </c>
      <c r="N35" s="47">
        <v>1</v>
      </c>
      <c r="O35" s="47">
        <v>1</v>
      </c>
      <c r="P35" s="47"/>
      <c r="Q35" s="47">
        <v>1</v>
      </c>
      <c r="R35" s="47"/>
      <c r="S35" s="47"/>
      <c r="T35" s="47"/>
      <c r="U35" s="47"/>
      <c r="V35" s="47"/>
      <c r="W35" s="47">
        <v>1</v>
      </c>
      <c r="X35" s="47">
        <v>1</v>
      </c>
      <c r="Y35" s="47">
        <v>1</v>
      </c>
      <c r="Z35" s="557">
        <f t="shared" si="0"/>
        <v>13</v>
      </c>
      <c r="AA35" s="36" t="s">
        <v>2599</v>
      </c>
    </row>
    <row r="36" spans="1:27">
      <c r="A36" s="47">
        <f>+IF(Z36=0,"ẩn",MAX($A$6:A35)+1)</f>
        <v>14</v>
      </c>
      <c r="B36" s="34" t="s">
        <v>161</v>
      </c>
      <c r="C36" s="36" t="s">
        <v>12</v>
      </c>
      <c r="D36" s="412" t="s">
        <v>263</v>
      </c>
      <c r="E36" s="47">
        <v>1</v>
      </c>
      <c r="F36" s="47">
        <v>1</v>
      </c>
      <c r="G36" s="47">
        <v>1</v>
      </c>
      <c r="H36" s="47">
        <v>1</v>
      </c>
      <c r="I36" s="47">
        <v>1</v>
      </c>
      <c r="J36" s="47"/>
      <c r="K36" s="47">
        <v>1</v>
      </c>
      <c r="L36" s="47"/>
      <c r="M36" s="47">
        <v>1</v>
      </c>
      <c r="N36" s="47">
        <v>1</v>
      </c>
      <c r="O36" s="47">
        <v>1</v>
      </c>
      <c r="P36" s="47"/>
      <c r="Q36" s="47">
        <v>1</v>
      </c>
      <c r="R36" s="47"/>
      <c r="S36" s="47"/>
      <c r="T36" s="47"/>
      <c r="U36" s="47"/>
      <c r="V36" s="47"/>
      <c r="W36" s="47">
        <v>1</v>
      </c>
      <c r="X36" s="47">
        <v>1</v>
      </c>
      <c r="Y36" s="47">
        <v>1</v>
      </c>
      <c r="Z36" s="557">
        <f t="shared" si="0"/>
        <v>13</v>
      </c>
      <c r="AA36" s="36"/>
    </row>
    <row r="37" spans="1:27" s="32" customFormat="1" hidden="1">
      <c r="A37" s="47" t="str">
        <f>+IF(Z37=0,"ẩn",MAX($A$6:A36)+1)</f>
        <v>ẩn</v>
      </c>
      <c r="B37" s="33" t="s">
        <v>712</v>
      </c>
      <c r="C37" s="35" t="s">
        <v>12</v>
      </c>
      <c r="D37" s="52" t="s">
        <v>168</v>
      </c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50"/>
      <c r="X37" s="50"/>
      <c r="Y37" s="50"/>
      <c r="Z37" s="102">
        <f t="shared" si="0"/>
        <v>0</v>
      </c>
      <c r="AA37" s="35"/>
    </row>
    <row r="38" spans="1:27" s="32" customFormat="1" hidden="1">
      <c r="A38" s="47" t="str">
        <f>+IF(Z38=0,"ẩn",MAX($A$6:A37)+1)</f>
        <v>ẩn</v>
      </c>
      <c r="B38" s="33" t="s">
        <v>713</v>
      </c>
      <c r="C38" s="35" t="s">
        <v>12</v>
      </c>
      <c r="D38" s="52" t="s">
        <v>714</v>
      </c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50"/>
      <c r="X38" s="50"/>
      <c r="Y38" s="50"/>
      <c r="Z38" s="102">
        <f t="shared" si="0"/>
        <v>0</v>
      </c>
      <c r="AA38" s="35"/>
    </row>
    <row r="39" spans="1:27" ht="16.95" customHeight="1">
      <c r="A39" s="48"/>
      <c r="B39" s="411" t="s">
        <v>715</v>
      </c>
      <c r="C39" s="48"/>
      <c r="D39" s="48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557"/>
      <c r="AA39" s="48"/>
    </row>
    <row r="40" spans="1:27" s="32" customFormat="1" hidden="1">
      <c r="A40" s="47" t="str">
        <f>+IF(Z40=0,"ẩn",MAX($A$6:A39)+1)</f>
        <v>ẩn</v>
      </c>
      <c r="B40" s="33" t="s">
        <v>716</v>
      </c>
      <c r="C40" s="35" t="s">
        <v>12</v>
      </c>
      <c r="D40" s="52" t="s">
        <v>259</v>
      </c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50"/>
      <c r="X40" s="50"/>
      <c r="Y40" s="50"/>
      <c r="Z40" s="102">
        <f t="shared" si="0"/>
        <v>0</v>
      </c>
      <c r="AA40" s="35"/>
    </row>
    <row r="41" spans="1:27">
      <c r="A41" s="47">
        <f>+IF(Z41=0,"ẩn",MAX($A$6:A40)+1)</f>
        <v>15</v>
      </c>
      <c r="B41" s="34" t="s">
        <v>717</v>
      </c>
      <c r="C41" s="36" t="s">
        <v>12</v>
      </c>
      <c r="D41" s="412" t="s">
        <v>2601</v>
      </c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>
        <v>1</v>
      </c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557">
        <f t="shared" si="0"/>
        <v>1</v>
      </c>
      <c r="AA41" s="36"/>
    </row>
    <row r="42" spans="1:27" s="32" customFormat="1" ht="36.75" hidden="1" customHeight="1">
      <c r="A42" s="47" t="str">
        <f>+IF(Z42=0,"ẩn",MAX($A$6:A41)+1)</f>
        <v>ẩn</v>
      </c>
      <c r="B42" s="33" t="s">
        <v>718</v>
      </c>
      <c r="C42" s="35" t="s">
        <v>12</v>
      </c>
      <c r="D42" s="52" t="s">
        <v>719</v>
      </c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50"/>
      <c r="X42" s="50"/>
      <c r="Y42" s="50"/>
      <c r="Z42" s="102">
        <f t="shared" si="0"/>
        <v>0</v>
      </c>
      <c r="AA42" s="35"/>
    </row>
    <row r="43" spans="1:27" s="32" customFormat="1" hidden="1">
      <c r="A43" s="47" t="str">
        <f>+IF(Z43=0,"ẩn",MAX($A$6:A42)+1)</f>
        <v>ẩn</v>
      </c>
      <c r="B43" s="33" t="s">
        <v>720</v>
      </c>
      <c r="C43" s="35" t="s">
        <v>12</v>
      </c>
      <c r="D43" s="52" t="s">
        <v>721</v>
      </c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50"/>
      <c r="X43" s="50"/>
      <c r="Y43" s="50"/>
      <c r="Z43" s="102">
        <f t="shared" si="0"/>
        <v>0</v>
      </c>
      <c r="AA43" s="35"/>
    </row>
    <row r="44" spans="1:27" s="32" customFormat="1" hidden="1">
      <c r="A44" s="47" t="str">
        <f>+IF(Z44=0,"ẩn",MAX($A$6:A43)+1)</f>
        <v>ẩn</v>
      </c>
      <c r="B44" s="33" t="s">
        <v>722</v>
      </c>
      <c r="C44" s="35" t="s">
        <v>12</v>
      </c>
      <c r="D44" s="35" t="s">
        <v>723</v>
      </c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50"/>
      <c r="X44" s="50"/>
      <c r="Y44" s="50"/>
      <c r="Z44" s="102">
        <f t="shared" si="0"/>
        <v>0</v>
      </c>
      <c r="AA44" s="35"/>
    </row>
    <row r="45" spans="1:27" s="419" customFormat="1" ht="36.75" customHeight="1">
      <c r="A45" s="47">
        <f>+IF(Z45=0,"ẩn",MAX($A$6:A44)+1)</f>
        <v>16</v>
      </c>
      <c r="B45" s="53" t="s">
        <v>724</v>
      </c>
      <c r="C45" s="47" t="s">
        <v>12</v>
      </c>
      <c r="D45" s="47" t="s">
        <v>2471</v>
      </c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>
        <v>1</v>
      </c>
      <c r="P45" s="47"/>
      <c r="Q45" s="47"/>
      <c r="R45" s="47"/>
      <c r="S45" s="47"/>
      <c r="T45" s="47"/>
      <c r="U45" s="47"/>
      <c r="V45" s="47"/>
      <c r="W45" s="47">
        <v>1</v>
      </c>
      <c r="X45" s="47">
        <v>1</v>
      </c>
      <c r="Y45" s="47"/>
      <c r="Z45" s="557">
        <f t="shared" si="0"/>
        <v>3</v>
      </c>
      <c r="AA45" s="47"/>
    </row>
    <row r="46" spans="1:27" s="419" customFormat="1" ht="38.25" customHeight="1">
      <c r="A46" s="47">
        <f>+IF(Z46=0,"ẩn",MAX($A$6:A45)+1)</f>
        <v>17</v>
      </c>
      <c r="B46" s="53" t="s">
        <v>725</v>
      </c>
      <c r="C46" s="47" t="s">
        <v>12</v>
      </c>
      <c r="D46" s="47" t="s">
        <v>2472</v>
      </c>
      <c r="E46" s="47">
        <v>1</v>
      </c>
      <c r="F46" s="47">
        <v>1</v>
      </c>
      <c r="G46" s="47">
        <v>1</v>
      </c>
      <c r="H46" s="47">
        <v>1</v>
      </c>
      <c r="I46" s="47">
        <v>1</v>
      </c>
      <c r="J46" s="47"/>
      <c r="K46" s="47">
        <v>1</v>
      </c>
      <c r="L46" s="47"/>
      <c r="M46" s="47">
        <v>1</v>
      </c>
      <c r="N46" s="47">
        <v>1</v>
      </c>
      <c r="O46" s="47"/>
      <c r="P46" s="47"/>
      <c r="Q46" s="47">
        <v>1</v>
      </c>
      <c r="R46" s="47"/>
      <c r="S46" s="47"/>
      <c r="T46" s="47"/>
      <c r="U46" s="47"/>
      <c r="V46" s="47"/>
      <c r="W46" s="47"/>
      <c r="X46" s="47"/>
      <c r="Y46" s="47">
        <v>1</v>
      </c>
      <c r="Z46" s="557">
        <f t="shared" si="0"/>
        <v>10</v>
      </c>
      <c r="AA46" s="47"/>
    </row>
    <row r="47" spans="1:27" s="32" customFormat="1" hidden="1">
      <c r="A47" s="47" t="str">
        <f>+IF(Z47=0,"ẩn",MAX($A$6:A46)+1)</f>
        <v>ẩn</v>
      </c>
      <c r="B47" s="33" t="s">
        <v>726</v>
      </c>
      <c r="C47" s="35" t="s">
        <v>12</v>
      </c>
      <c r="D47" s="35" t="s">
        <v>727</v>
      </c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50"/>
      <c r="X47" s="50"/>
      <c r="Y47" s="50"/>
      <c r="Z47" s="102">
        <f t="shared" si="0"/>
        <v>0</v>
      </c>
      <c r="AA47" s="35"/>
    </row>
    <row r="48" spans="1:27" s="32" customFormat="1" hidden="1">
      <c r="A48" s="47" t="str">
        <f>+IF(Z48=0,"ẩn",MAX($A$6:A47)+1)</f>
        <v>ẩn</v>
      </c>
      <c r="B48" s="33" t="s">
        <v>728</v>
      </c>
      <c r="C48" s="35"/>
      <c r="D48" s="35" t="s">
        <v>729</v>
      </c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50"/>
      <c r="X48" s="50"/>
      <c r="Y48" s="50"/>
      <c r="Z48" s="102">
        <f t="shared" si="0"/>
        <v>0</v>
      </c>
      <c r="AA48" s="35"/>
    </row>
    <row r="49" spans="1:27" s="32" customFormat="1" hidden="1">
      <c r="A49" s="47" t="str">
        <f>+IF(Z49=0,"ẩn",MAX($A$6:A48)+1)</f>
        <v>ẩn</v>
      </c>
      <c r="B49" s="33" t="s">
        <v>730</v>
      </c>
      <c r="C49" s="35"/>
      <c r="D49" s="35" t="s">
        <v>731</v>
      </c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50"/>
      <c r="X49" s="50"/>
      <c r="Y49" s="50"/>
      <c r="Z49" s="102">
        <f t="shared" si="0"/>
        <v>0</v>
      </c>
      <c r="AA49" s="35"/>
    </row>
    <row r="50" spans="1:27" s="32" customFormat="1" hidden="1">
      <c r="A50" s="47" t="str">
        <f>+IF(Z50=0,"ẩn",MAX($A$6:A49)+1)</f>
        <v>ẩn</v>
      </c>
      <c r="B50" s="33" t="s">
        <v>732</v>
      </c>
      <c r="C50" s="35" t="s">
        <v>12</v>
      </c>
      <c r="D50" s="35" t="s">
        <v>733</v>
      </c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50"/>
      <c r="X50" s="50"/>
      <c r="Y50" s="50"/>
      <c r="Z50" s="102">
        <f t="shared" si="0"/>
        <v>0</v>
      </c>
      <c r="AA50" s="35"/>
    </row>
    <row r="51" spans="1:27" s="419" customFormat="1">
      <c r="A51" s="47">
        <f>+IF(Z51=0,"ẩn",MAX($A$6:A50)+1)</f>
        <v>18</v>
      </c>
      <c r="B51" s="53" t="s">
        <v>734</v>
      </c>
      <c r="C51" s="47" t="s">
        <v>12</v>
      </c>
      <c r="D51" s="47" t="s">
        <v>735</v>
      </c>
      <c r="E51" s="47">
        <v>1</v>
      </c>
      <c r="F51" s="47">
        <v>1</v>
      </c>
      <c r="G51" s="47">
        <v>1</v>
      </c>
      <c r="H51" s="47">
        <v>1</v>
      </c>
      <c r="I51" s="47">
        <v>1</v>
      </c>
      <c r="J51" s="47"/>
      <c r="K51" s="47">
        <v>1</v>
      </c>
      <c r="L51" s="47"/>
      <c r="M51" s="47">
        <v>1</v>
      </c>
      <c r="N51" s="47">
        <v>1</v>
      </c>
      <c r="O51" s="47">
        <v>1</v>
      </c>
      <c r="P51" s="47"/>
      <c r="Q51" s="47">
        <v>1</v>
      </c>
      <c r="R51" s="47"/>
      <c r="S51" s="47"/>
      <c r="T51" s="47"/>
      <c r="U51" s="47">
        <v>1</v>
      </c>
      <c r="V51" s="47"/>
      <c r="W51" s="47">
        <v>1</v>
      </c>
      <c r="X51" s="47">
        <v>1</v>
      </c>
      <c r="Y51" s="47">
        <v>1</v>
      </c>
      <c r="Z51" s="557">
        <f t="shared" si="0"/>
        <v>14</v>
      </c>
      <c r="AA51" s="47"/>
    </row>
    <row r="52" spans="1:27" s="419" customFormat="1">
      <c r="A52" s="47">
        <f>+IF(Z52=0,"ẩn",MAX($A$6:A51)+1)</f>
        <v>19</v>
      </c>
      <c r="B52" s="53" t="s">
        <v>736</v>
      </c>
      <c r="C52" s="47" t="s">
        <v>12</v>
      </c>
      <c r="D52" s="47" t="s">
        <v>737</v>
      </c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>
        <v>1</v>
      </c>
      <c r="Q52" s="47"/>
      <c r="R52" s="47"/>
      <c r="S52" s="47"/>
      <c r="T52" s="47"/>
      <c r="U52" s="47"/>
      <c r="V52" s="47"/>
      <c r="W52" s="47"/>
      <c r="X52" s="47"/>
      <c r="Y52" s="47"/>
      <c r="Z52" s="557">
        <f t="shared" si="0"/>
        <v>1</v>
      </c>
      <c r="AA52" s="47"/>
    </row>
    <row r="53" spans="1:27" s="32" customFormat="1" hidden="1">
      <c r="A53" s="47" t="str">
        <f>+IF(Z53=0,"ẩn",MAX($A$6:A52)+1)</f>
        <v>ẩn</v>
      </c>
      <c r="B53" s="33" t="s">
        <v>738</v>
      </c>
      <c r="C53" s="35" t="s">
        <v>12</v>
      </c>
      <c r="D53" s="1" t="s">
        <v>739</v>
      </c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50"/>
      <c r="X53" s="50"/>
      <c r="Y53" s="50"/>
      <c r="Z53" s="102">
        <f t="shared" si="0"/>
        <v>0</v>
      </c>
      <c r="AA53" s="35"/>
    </row>
    <row r="54" spans="1:27">
      <c r="A54" s="47">
        <f>+IF(Z54=0,"ẩn",MAX($A$6:A53)+1)</f>
        <v>20</v>
      </c>
      <c r="B54" s="34" t="s">
        <v>740</v>
      </c>
      <c r="C54" s="36" t="s">
        <v>12</v>
      </c>
      <c r="D54" s="15" t="s">
        <v>741</v>
      </c>
      <c r="E54" s="47">
        <v>1</v>
      </c>
      <c r="F54" s="47">
        <v>1</v>
      </c>
      <c r="G54" s="47">
        <v>1</v>
      </c>
      <c r="H54" s="47">
        <v>1</v>
      </c>
      <c r="I54" s="47">
        <v>1</v>
      </c>
      <c r="J54" s="47"/>
      <c r="K54" s="47">
        <v>1</v>
      </c>
      <c r="L54" s="47"/>
      <c r="M54" s="47">
        <v>1</v>
      </c>
      <c r="N54" s="47">
        <v>1</v>
      </c>
      <c r="O54" s="47">
        <v>1</v>
      </c>
      <c r="P54" s="47"/>
      <c r="Q54" s="47">
        <v>1</v>
      </c>
      <c r="R54" s="47"/>
      <c r="S54" s="47"/>
      <c r="T54" s="47"/>
      <c r="U54" s="47"/>
      <c r="V54" s="47"/>
      <c r="W54" s="47">
        <v>1</v>
      </c>
      <c r="X54" s="47">
        <v>1</v>
      </c>
      <c r="Y54" s="47">
        <v>1</v>
      </c>
      <c r="Z54" s="557">
        <f t="shared" si="0"/>
        <v>13</v>
      </c>
      <c r="AA54" s="36"/>
    </row>
    <row r="55" spans="1:27">
      <c r="A55" s="47">
        <f>+IF(Z55=0,"ẩn",MAX($A$6:A54)+1)</f>
        <v>21</v>
      </c>
      <c r="B55" s="34" t="s">
        <v>742</v>
      </c>
      <c r="C55" s="36" t="s">
        <v>12</v>
      </c>
      <c r="D55" s="15" t="s">
        <v>743</v>
      </c>
      <c r="E55" s="47"/>
      <c r="F55" s="47"/>
      <c r="G55" s="47"/>
      <c r="H55" s="47"/>
      <c r="I55" s="47"/>
      <c r="J55" s="47">
        <v>2</v>
      </c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557">
        <f t="shared" si="0"/>
        <v>2</v>
      </c>
      <c r="AA55" s="36"/>
    </row>
    <row r="56" spans="1:27" ht="16.95" customHeight="1">
      <c r="A56" s="48" t="s">
        <v>85</v>
      </c>
      <c r="B56" s="411" t="s">
        <v>744</v>
      </c>
      <c r="C56" s="48"/>
      <c r="D56" s="48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557"/>
      <c r="AA56" s="48"/>
    </row>
    <row r="57" spans="1:27">
      <c r="A57" s="47">
        <f>+IF(Z57=0,"ẩn",MAX($A$6:A56)+1)</f>
        <v>22</v>
      </c>
      <c r="B57" s="34" t="s">
        <v>64</v>
      </c>
      <c r="C57" s="36" t="s">
        <v>9</v>
      </c>
      <c r="D57" s="15" t="s">
        <v>745</v>
      </c>
      <c r="E57" s="47">
        <v>3</v>
      </c>
      <c r="F57" s="47">
        <v>3</v>
      </c>
      <c r="G57" s="47">
        <v>3</v>
      </c>
      <c r="H57" s="47">
        <v>3</v>
      </c>
      <c r="I57" s="47">
        <v>3</v>
      </c>
      <c r="J57" s="47"/>
      <c r="K57" s="47">
        <v>3</v>
      </c>
      <c r="L57" s="47"/>
      <c r="M57" s="47">
        <v>3</v>
      </c>
      <c r="N57" s="47">
        <v>3</v>
      </c>
      <c r="O57" s="47">
        <v>3</v>
      </c>
      <c r="P57" s="47"/>
      <c r="Q57" s="47">
        <v>3</v>
      </c>
      <c r="R57" s="47"/>
      <c r="S57" s="47"/>
      <c r="T57" s="47"/>
      <c r="U57" s="47"/>
      <c r="V57" s="47"/>
      <c r="W57" s="47">
        <v>3</v>
      </c>
      <c r="X57" s="47">
        <v>3</v>
      </c>
      <c r="Y57" s="47">
        <v>3</v>
      </c>
      <c r="Z57" s="557">
        <f t="shared" si="0"/>
        <v>39</v>
      </c>
      <c r="AA57" s="36"/>
    </row>
    <row r="58" spans="1:27">
      <c r="A58" s="47">
        <f>+IF(Z58=0,"ẩn",MAX($A$6:A57)+1)</f>
        <v>23</v>
      </c>
      <c r="B58" s="34" t="s">
        <v>2314</v>
      </c>
      <c r="C58" s="36" t="s">
        <v>747</v>
      </c>
      <c r="D58" s="15" t="s">
        <v>2315</v>
      </c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>
        <v>3</v>
      </c>
      <c r="X58" s="47">
        <v>3</v>
      </c>
      <c r="Y58" s="47">
        <v>3</v>
      </c>
      <c r="Z58" s="557">
        <f t="shared" si="0"/>
        <v>9</v>
      </c>
      <c r="AA58" s="36"/>
    </row>
    <row r="59" spans="1:27">
      <c r="A59" s="47">
        <f>+IF(Z59=0,"ẩn",MAX($A$6:A58)+1)</f>
        <v>24</v>
      </c>
      <c r="B59" s="34" t="s">
        <v>746</v>
      </c>
      <c r="C59" s="36" t="s">
        <v>747</v>
      </c>
      <c r="D59" s="15" t="s">
        <v>748</v>
      </c>
      <c r="E59" s="47">
        <v>3</v>
      </c>
      <c r="F59" s="47">
        <v>3</v>
      </c>
      <c r="G59" s="47">
        <v>3</v>
      </c>
      <c r="H59" s="47">
        <v>3</v>
      </c>
      <c r="I59" s="47">
        <v>3</v>
      </c>
      <c r="J59" s="47">
        <v>3</v>
      </c>
      <c r="K59" s="47">
        <v>3</v>
      </c>
      <c r="L59" s="47">
        <v>3</v>
      </c>
      <c r="M59" s="47">
        <v>3</v>
      </c>
      <c r="N59" s="47">
        <v>3</v>
      </c>
      <c r="O59" s="47">
        <v>3</v>
      </c>
      <c r="P59" s="47">
        <v>3</v>
      </c>
      <c r="Q59" s="47">
        <v>3</v>
      </c>
      <c r="R59" s="47">
        <v>3</v>
      </c>
      <c r="S59" s="47">
        <v>3</v>
      </c>
      <c r="T59" s="47">
        <v>3</v>
      </c>
      <c r="U59" s="47">
        <v>3</v>
      </c>
      <c r="V59" s="47">
        <v>3</v>
      </c>
      <c r="W59" s="47"/>
      <c r="X59" s="47"/>
      <c r="Y59" s="47"/>
      <c r="Z59" s="557">
        <f t="shared" si="0"/>
        <v>54</v>
      </c>
      <c r="AA59" s="36"/>
    </row>
    <row r="60" spans="1:27" s="32" customFormat="1" hidden="1">
      <c r="A60" s="47" t="str">
        <f>+IF(Z60=0,"ẩn",MAX($A$6:A59)+1)</f>
        <v>ẩn</v>
      </c>
      <c r="B60" s="33" t="s">
        <v>749</v>
      </c>
      <c r="C60" s="35" t="s">
        <v>747</v>
      </c>
      <c r="D60" s="1" t="s">
        <v>750</v>
      </c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50"/>
      <c r="X60" s="50"/>
      <c r="Y60" s="50"/>
      <c r="Z60" s="102">
        <f t="shared" si="0"/>
        <v>0</v>
      </c>
      <c r="AA60" s="35"/>
    </row>
    <row r="61" spans="1:27">
      <c r="A61" s="47">
        <f>+IF(Z61=0,"ẩn",MAX($A$6:A60)+1)</f>
        <v>25</v>
      </c>
      <c r="B61" s="53" t="s">
        <v>2273</v>
      </c>
      <c r="C61" s="47" t="s">
        <v>4</v>
      </c>
      <c r="D61" s="54" t="s">
        <v>920</v>
      </c>
      <c r="E61" s="47">
        <v>24</v>
      </c>
      <c r="F61" s="47">
        <v>24</v>
      </c>
      <c r="G61" s="47">
        <v>24</v>
      </c>
      <c r="H61" s="47">
        <v>24</v>
      </c>
      <c r="I61" s="47">
        <v>24</v>
      </c>
      <c r="J61" s="47"/>
      <c r="K61" s="47">
        <v>24</v>
      </c>
      <c r="L61" s="47"/>
      <c r="M61" s="47">
        <v>24</v>
      </c>
      <c r="N61" s="47">
        <v>24</v>
      </c>
      <c r="O61" s="47">
        <v>24</v>
      </c>
      <c r="P61" s="47"/>
      <c r="Q61" s="47">
        <v>24</v>
      </c>
      <c r="R61" s="47"/>
      <c r="S61" s="47"/>
      <c r="T61" s="47"/>
      <c r="U61" s="47"/>
      <c r="V61" s="47"/>
      <c r="W61" s="47">
        <v>24</v>
      </c>
      <c r="X61" s="47">
        <v>24</v>
      </c>
      <c r="Y61" s="47">
        <v>24</v>
      </c>
      <c r="Z61" s="557">
        <f t="shared" si="0"/>
        <v>312</v>
      </c>
      <c r="AA61" s="47"/>
    </row>
    <row r="62" spans="1:27">
      <c r="A62" s="47">
        <f>+IF(Z62=0,"ẩn",MAX($A$6:A61)+1)</f>
        <v>26</v>
      </c>
      <c r="B62" s="34" t="s">
        <v>751</v>
      </c>
      <c r="C62" s="36" t="s">
        <v>752</v>
      </c>
      <c r="D62" s="413" t="s">
        <v>274</v>
      </c>
      <c r="E62" s="47">
        <v>3</v>
      </c>
      <c r="F62" s="47">
        <v>3</v>
      </c>
      <c r="G62" s="47">
        <v>3</v>
      </c>
      <c r="H62" s="47">
        <v>3</v>
      </c>
      <c r="I62" s="47">
        <v>3</v>
      </c>
      <c r="J62" s="47"/>
      <c r="K62" s="47">
        <v>3</v>
      </c>
      <c r="L62" s="47"/>
      <c r="M62" s="47">
        <v>3</v>
      </c>
      <c r="N62" s="47">
        <v>3</v>
      </c>
      <c r="O62" s="47">
        <v>9</v>
      </c>
      <c r="P62" s="47"/>
      <c r="Q62" s="47">
        <v>3</v>
      </c>
      <c r="R62" s="47"/>
      <c r="S62" s="47"/>
      <c r="T62" s="47"/>
      <c r="U62" s="47"/>
      <c r="V62" s="47"/>
      <c r="W62" s="47">
        <v>3</v>
      </c>
      <c r="X62" s="47">
        <v>3</v>
      </c>
      <c r="Y62" s="47">
        <v>3</v>
      </c>
      <c r="Z62" s="557">
        <f t="shared" si="0"/>
        <v>45</v>
      </c>
      <c r="AA62" s="36"/>
    </row>
    <row r="63" spans="1:27" s="32" customFormat="1" ht="39" hidden="1" customHeight="1">
      <c r="A63" s="47" t="str">
        <f>+IF(Z63=0,"ẩn",MAX($A$6:A62)+1)</f>
        <v>ẩn</v>
      </c>
      <c r="B63" s="33" t="s">
        <v>753</v>
      </c>
      <c r="C63" s="35" t="s">
        <v>63</v>
      </c>
      <c r="D63" s="55" t="s">
        <v>754</v>
      </c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50"/>
      <c r="X63" s="50"/>
      <c r="Y63" s="50"/>
      <c r="Z63" s="102">
        <f t="shared" si="0"/>
        <v>0</v>
      </c>
      <c r="AA63" s="35"/>
    </row>
    <row r="64" spans="1:27" ht="33.6">
      <c r="A64" s="47">
        <f>+IF(Z64=0,"ẩn",MAX($A$6:A63)+1)</f>
        <v>27</v>
      </c>
      <c r="B64" s="34" t="s">
        <v>755</v>
      </c>
      <c r="C64" s="36" t="s">
        <v>63</v>
      </c>
      <c r="D64" s="413" t="s">
        <v>756</v>
      </c>
      <c r="E64" s="47">
        <v>6</v>
      </c>
      <c r="F64" s="47">
        <v>6</v>
      </c>
      <c r="G64" s="47">
        <v>6</v>
      </c>
      <c r="H64" s="47">
        <v>6</v>
      </c>
      <c r="I64" s="47">
        <v>6</v>
      </c>
      <c r="J64" s="47"/>
      <c r="K64" s="47">
        <v>6</v>
      </c>
      <c r="L64" s="47"/>
      <c r="M64" s="47">
        <v>6</v>
      </c>
      <c r="N64" s="47">
        <v>6</v>
      </c>
      <c r="O64" s="47">
        <f>6+6</f>
        <v>12</v>
      </c>
      <c r="P64" s="47"/>
      <c r="Q64" s="47">
        <v>6</v>
      </c>
      <c r="R64" s="47"/>
      <c r="S64" s="47"/>
      <c r="T64" s="47"/>
      <c r="U64" s="47"/>
      <c r="V64" s="47"/>
      <c r="W64" s="47">
        <v>6</v>
      </c>
      <c r="X64" s="47">
        <v>6</v>
      </c>
      <c r="Y64" s="47">
        <v>6</v>
      </c>
      <c r="Z64" s="557">
        <f t="shared" si="0"/>
        <v>84</v>
      </c>
      <c r="AA64" s="36"/>
    </row>
    <row r="65" spans="1:27" s="32" customFormat="1" hidden="1">
      <c r="A65" s="47" t="str">
        <f>+IF(Z65=0,"ẩn",MAX($A$6:A64)+1)</f>
        <v>ẩn</v>
      </c>
      <c r="B65" s="33" t="s">
        <v>757</v>
      </c>
      <c r="C65" s="35" t="s">
        <v>63</v>
      </c>
      <c r="D65" s="55" t="s">
        <v>400</v>
      </c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50"/>
      <c r="X65" s="50"/>
      <c r="Y65" s="50"/>
      <c r="Z65" s="102">
        <f t="shared" si="0"/>
        <v>0</v>
      </c>
      <c r="AA65" s="35"/>
    </row>
    <row r="66" spans="1:27" s="32" customFormat="1" hidden="1">
      <c r="A66" s="47" t="str">
        <f>+IF(Z66=0,"ẩn",MAX($A$6:A65)+1)</f>
        <v>ẩn</v>
      </c>
      <c r="B66" s="33" t="s">
        <v>758</v>
      </c>
      <c r="C66" s="35" t="s">
        <v>9</v>
      </c>
      <c r="D66" s="55" t="s">
        <v>759</v>
      </c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50"/>
      <c r="X66" s="50"/>
      <c r="Y66" s="50"/>
      <c r="Z66" s="102">
        <f t="shared" si="0"/>
        <v>0</v>
      </c>
      <c r="AA66" s="35"/>
    </row>
    <row r="67" spans="1:27" s="32" customFormat="1" hidden="1">
      <c r="A67" s="47" t="str">
        <f>+IF(Z67=0,"ẩn",MAX($A$6:A66)+1)</f>
        <v>ẩn</v>
      </c>
      <c r="B67" s="33" t="s">
        <v>760</v>
      </c>
      <c r="C67" s="35" t="s">
        <v>9</v>
      </c>
      <c r="D67" s="55" t="s">
        <v>761</v>
      </c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50"/>
      <c r="X67" s="50"/>
      <c r="Y67" s="50"/>
      <c r="Z67" s="102">
        <f t="shared" si="0"/>
        <v>0</v>
      </c>
      <c r="AA67" s="35"/>
    </row>
    <row r="68" spans="1:27">
      <c r="A68" s="47">
        <f>+IF(Z68=0,"ẩn",MAX($A$6:A67)+1)</f>
        <v>28</v>
      </c>
      <c r="B68" s="34" t="s">
        <v>1223</v>
      </c>
      <c r="C68" s="36" t="s">
        <v>9</v>
      </c>
      <c r="D68" s="413" t="s">
        <v>2274</v>
      </c>
      <c r="E68" s="47">
        <v>3</v>
      </c>
      <c r="F68" s="47">
        <v>3</v>
      </c>
      <c r="G68" s="47">
        <v>3</v>
      </c>
      <c r="H68" s="47">
        <v>3</v>
      </c>
      <c r="I68" s="47">
        <v>3</v>
      </c>
      <c r="J68" s="47"/>
      <c r="K68" s="47">
        <v>3</v>
      </c>
      <c r="L68" s="47"/>
      <c r="M68" s="47">
        <v>3</v>
      </c>
      <c r="N68" s="47">
        <v>3</v>
      </c>
      <c r="O68" s="47">
        <v>3</v>
      </c>
      <c r="P68" s="47"/>
      <c r="Q68" s="47">
        <v>3</v>
      </c>
      <c r="R68" s="47"/>
      <c r="S68" s="47"/>
      <c r="T68" s="47"/>
      <c r="U68" s="47"/>
      <c r="V68" s="47"/>
      <c r="W68" s="47">
        <v>3</v>
      </c>
      <c r="X68" s="47">
        <v>3</v>
      </c>
      <c r="Y68" s="47">
        <v>3</v>
      </c>
      <c r="Z68" s="557">
        <f t="shared" si="0"/>
        <v>39</v>
      </c>
      <c r="AA68" s="36"/>
    </row>
    <row r="69" spans="1:27">
      <c r="A69" s="47">
        <f>+IF(Z69=0,"ẩn",MAX($A$6:A68)+1)</f>
        <v>29</v>
      </c>
      <c r="B69" s="34" t="s">
        <v>921</v>
      </c>
      <c r="C69" s="36" t="s">
        <v>9</v>
      </c>
      <c r="D69" s="15" t="s">
        <v>922</v>
      </c>
      <c r="E69" s="47">
        <v>15</v>
      </c>
      <c r="F69" s="47">
        <v>15</v>
      </c>
      <c r="G69" s="47">
        <v>15</v>
      </c>
      <c r="H69" s="47">
        <v>15</v>
      </c>
      <c r="I69" s="47">
        <v>15</v>
      </c>
      <c r="J69" s="47"/>
      <c r="K69" s="47">
        <v>15</v>
      </c>
      <c r="L69" s="47"/>
      <c r="M69" s="47">
        <v>15</v>
      </c>
      <c r="N69" s="47">
        <v>15</v>
      </c>
      <c r="O69" s="47">
        <v>15</v>
      </c>
      <c r="P69" s="47"/>
      <c r="Q69" s="47">
        <v>15</v>
      </c>
      <c r="R69" s="47"/>
      <c r="S69" s="47"/>
      <c r="T69" s="47"/>
      <c r="U69" s="47"/>
      <c r="V69" s="47"/>
      <c r="W69" s="47">
        <v>15</v>
      </c>
      <c r="X69" s="47">
        <v>15</v>
      </c>
      <c r="Y69" s="47">
        <v>15</v>
      </c>
      <c r="Z69" s="557">
        <f t="shared" si="0"/>
        <v>195</v>
      </c>
      <c r="AA69" s="414"/>
    </row>
    <row r="70" spans="1:27" ht="19.2">
      <c r="A70" s="47">
        <f>+IF(Z70=0,"ẩn",MAX($A$6:A69)+1)</f>
        <v>30</v>
      </c>
      <c r="B70" s="34" t="s">
        <v>2593</v>
      </c>
      <c r="C70" s="36" t="s">
        <v>4</v>
      </c>
      <c r="D70" s="15" t="s">
        <v>2309</v>
      </c>
      <c r="E70" s="47"/>
      <c r="F70" s="47"/>
      <c r="G70" s="47"/>
      <c r="H70" s="47"/>
      <c r="I70" s="47"/>
      <c r="J70" s="47">
        <f>3*8</f>
        <v>24</v>
      </c>
      <c r="K70" s="47"/>
      <c r="L70" s="47">
        <v>24</v>
      </c>
      <c r="M70" s="47"/>
      <c r="N70" s="47"/>
      <c r="O70" s="47"/>
      <c r="P70" s="47"/>
      <c r="Q70" s="47"/>
      <c r="R70" s="47"/>
      <c r="S70" s="47">
        <v>24</v>
      </c>
      <c r="T70" s="47"/>
      <c r="U70" s="47"/>
      <c r="V70" s="47"/>
      <c r="W70" s="47"/>
      <c r="X70" s="47"/>
      <c r="Y70" s="47"/>
      <c r="Z70" s="557">
        <f t="shared" si="0"/>
        <v>72</v>
      </c>
      <c r="AA70" s="414"/>
    </row>
    <row r="71" spans="1:27" s="32" customFormat="1" ht="19.2" hidden="1">
      <c r="A71" s="47" t="str">
        <f>+IF(Z71=0,"ẩn",MAX($A$6:A70)+1)</f>
        <v>ẩn</v>
      </c>
      <c r="B71" s="33" t="s">
        <v>762</v>
      </c>
      <c r="C71" s="35" t="s">
        <v>4</v>
      </c>
      <c r="D71" s="1" t="s">
        <v>763</v>
      </c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50"/>
      <c r="X71" s="50"/>
      <c r="Y71" s="50"/>
      <c r="Z71" s="102">
        <f t="shared" si="0"/>
        <v>0</v>
      </c>
      <c r="AA71" s="35"/>
    </row>
    <row r="72" spans="1:27" ht="19.2">
      <c r="A72" s="47">
        <f>+IF(Z72=0,"ẩn",MAX($A$6:A71)+1)</f>
        <v>31</v>
      </c>
      <c r="B72" s="34" t="s">
        <v>952</v>
      </c>
      <c r="C72" s="36" t="s">
        <v>4</v>
      </c>
      <c r="D72" s="15" t="s">
        <v>765</v>
      </c>
      <c r="E72" s="47"/>
      <c r="F72" s="47"/>
      <c r="G72" s="47"/>
      <c r="H72" s="47"/>
      <c r="I72" s="47"/>
      <c r="J72" s="47">
        <f>8+2</f>
        <v>10</v>
      </c>
      <c r="K72" s="47"/>
      <c r="L72" s="47">
        <v>10</v>
      </c>
      <c r="M72" s="47"/>
      <c r="N72" s="47"/>
      <c r="O72" s="47"/>
      <c r="P72" s="47"/>
      <c r="Q72" s="47"/>
      <c r="R72" s="47"/>
      <c r="S72" s="47">
        <v>10</v>
      </c>
      <c r="T72" s="47">
        <v>24</v>
      </c>
      <c r="U72" s="47"/>
      <c r="V72" s="47"/>
      <c r="W72" s="47"/>
      <c r="X72" s="47"/>
      <c r="Y72" s="47"/>
      <c r="Z72" s="557">
        <f t="shared" ref="Z72:Z135" si="1">+SUM(E72:Y72)</f>
        <v>54</v>
      </c>
      <c r="AA72" s="36"/>
    </row>
    <row r="73" spans="1:27" ht="19.2">
      <c r="A73" s="47">
        <f>+IF(Z73=0,"ẩn",MAX($A$6:A72)+1)</f>
        <v>32</v>
      </c>
      <c r="B73" s="34" t="s">
        <v>953</v>
      </c>
      <c r="C73" s="36" t="s">
        <v>4</v>
      </c>
      <c r="D73" s="15" t="s">
        <v>767</v>
      </c>
      <c r="E73" s="47">
        <f>3*9</f>
        <v>27</v>
      </c>
      <c r="F73" s="47">
        <f>3*9</f>
        <v>27</v>
      </c>
      <c r="G73" s="47">
        <f>3*9</f>
        <v>27</v>
      </c>
      <c r="H73" s="47">
        <f>3*9</f>
        <v>27</v>
      </c>
      <c r="I73" s="47">
        <f>3*9</f>
        <v>27</v>
      </c>
      <c r="J73" s="47"/>
      <c r="K73" s="47">
        <f>3*9</f>
        <v>27</v>
      </c>
      <c r="L73" s="47"/>
      <c r="M73" s="47">
        <f>3*9</f>
        <v>27</v>
      </c>
      <c r="N73" s="47">
        <f>3*9</f>
        <v>27</v>
      </c>
      <c r="O73" s="47">
        <f>3*9</f>
        <v>27</v>
      </c>
      <c r="P73" s="47">
        <v>24</v>
      </c>
      <c r="Q73" s="47">
        <f>3*9</f>
        <v>27</v>
      </c>
      <c r="R73" s="47">
        <f>3*9</f>
        <v>27</v>
      </c>
      <c r="S73" s="47"/>
      <c r="T73" s="47"/>
      <c r="U73" s="47">
        <v>27</v>
      </c>
      <c r="V73" s="47">
        <f>3*9</f>
        <v>27</v>
      </c>
      <c r="W73" s="47"/>
      <c r="X73" s="47"/>
      <c r="Y73" s="47"/>
      <c r="Z73" s="557">
        <f t="shared" si="1"/>
        <v>375</v>
      </c>
      <c r="AA73" s="36"/>
    </row>
    <row r="74" spans="1:27" ht="19.2">
      <c r="A74" s="47">
        <f>+IF(Z74=0,"ẩn",MAX($A$6:A73)+1)</f>
        <v>33</v>
      </c>
      <c r="B74" s="34" t="s">
        <v>954</v>
      </c>
      <c r="C74" s="36" t="s">
        <v>4</v>
      </c>
      <c r="D74" s="15" t="s">
        <v>768</v>
      </c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>
        <v>24</v>
      </c>
      <c r="X74" s="47"/>
      <c r="Y74" s="47">
        <v>24</v>
      </c>
      <c r="Z74" s="557">
        <f t="shared" si="1"/>
        <v>48</v>
      </c>
      <c r="AA74" s="36"/>
    </row>
    <row r="75" spans="1:27" ht="19.2">
      <c r="A75" s="47">
        <f>+IF(Z75=0,"ẩn",MAX($A$6:A74)+1)</f>
        <v>34</v>
      </c>
      <c r="B75" s="34" t="s">
        <v>955</v>
      </c>
      <c r="C75" s="36" t="s">
        <v>4</v>
      </c>
      <c r="D75" s="15" t="s">
        <v>769</v>
      </c>
      <c r="E75" s="47">
        <v>10</v>
      </c>
      <c r="F75" s="47">
        <v>10</v>
      </c>
      <c r="G75" s="47">
        <v>10</v>
      </c>
      <c r="H75" s="47">
        <v>10</v>
      </c>
      <c r="I75" s="47">
        <v>10</v>
      </c>
      <c r="J75" s="47"/>
      <c r="K75" s="47">
        <v>10</v>
      </c>
      <c r="L75" s="47"/>
      <c r="M75" s="47">
        <v>10</v>
      </c>
      <c r="N75" s="47">
        <v>10</v>
      </c>
      <c r="O75" s="47">
        <v>10</v>
      </c>
      <c r="P75" s="47">
        <v>10</v>
      </c>
      <c r="Q75" s="47">
        <v>10</v>
      </c>
      <c r="R75" s="47">
        <v>10</v>
      </c>
      <c r="S75" s="47"/>
      <c r="T75" s="47"/>
      <c r="U75" s="47">
        <v>10</v>
      </c>
      <c r="V75" s="47">
        <v>10</v>
      </c>
      <c r="W75" s="47">
        <v>10</v>
      </c>
      <c r="X75" s="47"/>
      <c r="Y75" s="47">
        <v>10</v>
      </c>
      <c r="Z75" s="557">
        <f t="shared" si="1"/>
        <v>160</v>
      </c>
      <c r="AA75" s="36"/>
    </row>
    <row r="76" spans="1:27" ht="19.2">
      <c r="A76" s="47">
        <f>+IF(Z76=0,"ẩn",MAX($A$6:A75)+1)</f>
        <v>35</v>
      </c>
      <c r="B76" s="34" t="s">
        <v>2275</v>
      </c>
      <c r="C76" s="36" t="s">
        <v>4</v>
      </c>
      <c r="D76" s="15" t="s">
        <v>2276</v>
      </c>
      <c r="E76" s="47">
        <v>5</v>
      </c>
      <c r="F76" s="47">
        <v>5</v>
      </c>
      <c r="G76" s="47">
        <v>5</v>
      </c>
      <c r="H76" s="47">
        <v>5</v>
      </c>
      <c r="I76" s="47">
        <v>5</v>
      </c>
      <c r="J76" s="47"/>
      <c r="K76" s="47">
        <v>5</v>
      </c>
      <c r="L76" s="47"/>
      <c r="M76" s="47">
        <v>5</v>
      </c>
      <c r="N76" s="47">
        <v>5</v>
      </c>
      <c r="O76" s="47">
        <v>5</v>
      </c>
      <c r="P76" s="47"/>
      <c r="Q76" s="47">
        <v>5</v>
      </c>
      <c r="R76" s="47"/>
      <c r="S76" s="47"/>
      <c r="T76" s="47"/>
      <c r="U76" s="47"/>
      <c r="V76" s="47"/>
      <c r="W76" s="47">
        <v>5</v>
      </c>
      <c r="X76" s="47">
        <v>5</v>
      </c>
      <c r="Y76" s="47">
        <v>5</v>
      </c>
      <c r="Z76" s="557">
        <f t="shared" si="1"/>
        <v>65</v>
      </c>
      <c r="AA76" s="36"/>
    </row>
    <row r="77" spans="1:27">
      <c r="A77" s="47">
        <f>+IF(Z77=0,"ẩn",MAX($A$6:A76)+1)</f>
        <v>36</v>
      </c>
      <c r="B77" s="34" t="s">
        <v>770</v>
      </c>
      <c r="C77" s="36" t="s">
        <v>9</v>
      </c>
      <c r="D77" s="15" t="s">
        <v>1222</v>
      </c>
      <c r="E77" s="47">
        <v>1</v>
      </c>
      <c r="F77" s="47">
        <v>1</v>
      </c>
      <c r="G77" s="47">
        <v>1</v>
      </c>
      <c r="H77" s="47">
        <v>1</v>
      </c>
      <c r="I77" s="47">
        <v>1</v>
      </c>
      <c r="J77" s="47">
        <v>1</v>
      </c>
      <c r="K77" s="47">
        <v>1</v>
      </c>
      <c r="L77" s="47"/>
      <c r="M77" s="47">
        <v>1</v>
      </c>
      <c r="N77" s="47">
        <v>1</v>
      </c>
      <c r="O77" s="47">
        <v>1</v>
      </c>
      <c r="P77" s="47">
        <v>1</v>
      </c>
      <c r="Q77" s="47">
        <v>1</v>
      </c>
      <c r="R77" s="47"/>
      <c r="S77" s="47"/>
      <c r="T77" s="47"/>
      <c r="U77" s="47">
        <v>1</v>
      </c>
      <c r="V77" s="47">
        <v>1</v>
      </c>
      <c r="W77" s="47">
        <v>1</v>
      </c>
      <c r="X77" s="47"/>
      <c r="Y77" s="47">
        <v>1</v>
      </c>
      <c r="Z77" s="557">
        <f t="shared" si="1"/>
        <v>16</v>
      </c>
      <c r="AA77" s="36"/>
    </row>
    <row r="78" spans="1:27">
      <c r="A78" s="47">
        <f>+IF(Z78=0,"ẩn",MAX($A$6:A77)+1)</f>
        <v>37</v>
      </c>
      <c r="B78" s="34" t="s">
        <v>2310</v>
      </c>
      <c r="C78" s="36" t="s">
        <v>9</v>
      </c>
      <c r="D78" s="15" t="s">
        <v>2311</v>
      </c>
      <c r="E78" s="47"/>
      <c r="F78" s="47"/>
      <c r="G78" s="47"/>
      <c r="H78" s="47"/>
      <c r="I78" s="47"/>
      <c r="J78" s="47">
        <v>6</v>
      </c>
      <c r="K78" s="47"/>
      <c r="L78" s="47">
        <v>6</v>
      </c>
      <c r="M78" s="47"/>
      <c r="N78" s="47"/>
      <c r="O78" s="47"/>
      <c r="P78" s="47"/>
      <c r="Q78" s="47"/>
      <c r="R78" s="47"/>
      <c r="S78" s="47">
        <v>6</v>
      </c>
      <c r="T78" s="47"/>
      <c r="U78" s="47"/>
      <c r="V78" s="47"/>
      <c r="W78" s="47"/>
      <c r="X78" s="47"/>
      <c r="Y78" s="47"/>
      <c r="Z78" s="557">
        <f t="shared" si="1"/>
        <v>18</v>
      </c>
      <c r="AA78" s="36"/>
    </row>
    <row r="79" spans="1:27" s="32" customFormat="1" hidden="1">
      <c r="A79" s="47" t="str">
        <f>+IF(Z79=0,"ẩn",MAX($A$6:A78)+1)</f>
        <v>ẩn</v>
      </c>
      <c r="B79" s="33" t="s">
        <v>771</v>
      </c>
      <c r="C79" s="35" t="s">
        <v>9</v>
      </c>
      <c r="D79" s="1" t="s">
        <v>772</v>
      </c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50"/>
      <c r="X79" s="50"/>
      <c r="Y79" s="50"/>
      <c r="Z79" s="102">
        <f t="shared" si="1"/>
        <v>0</v>
      </c>
      <c r="AA79" s="35"/>
    </row>
    <row r="80" spans="1:27">
      <c r="A80" s="47">
        <f>+IF(Z80=0,"ẩn",MAX($A$6:A79)+1)</f>
        <v>38</v>
      </c>
      <c r="B80" s="34" t="s">
        <v>773</v>
      </c>
      <c r="C80" s="36" t="s">
        <v>9</v>
      </c>
      <c r="D80" s="15" t="s">
        <v>774</v>
      </c>
      <c r="E80" s="47"/>
      <c r="F80" s="47"/>
      <c r="G80" s="47"/>
      <c r="H80" s="47"/>
      <c r="I80" s="47"/>
      <c r="J80" s="47">
        <v>16</v>
      </c>
      <c r="K80" s="47"/>
      <c r="L80" s="47">
        <v>16</v>
      </c>
      <c r="M80" s="47"/>
      <c r="N80" s="47"/>
      <c r="O80" s="47"/>
      <c r="P80" s="47"/>
      <c r="Q80" s="47"/>
      <c r="R80" s="47"/>
      <c r="S80" s="47">
        <v>16</v>
      </c>
      <c r="T80" s="47">
        <v>12</v>
      </c>
      <c r="U80" s="47"/>
      <c r="V80" s="47"/>
      <c r="W80" s="47"/>
      <c r="X80" s="47"/>
      <c r="Y80" s="47"/>
      <c r="Z80" s="557">
        <f t="shared" si="1"/>
        <v>60</v>
      </c>
      <c r="AA80" s="36"/>
    </row>
    <row r="81" spans="1:27">
      <c r="A81" s="47">
        <f>+IF(Z81=0,"ẩn",MAX($A$6:A80)+1)</f>
        <v>39</v>
      </c>
      <c r="B81" s="34" t="s">
        <v>775</v>
      </c>
      <c r="C81" s="36" t="s">
        <v>9</v>
      </c>
      <c r="D81" s="15" t="s">
        <v>776</v>
      </c>
      <c r="E81" s="47">
        <v>6</v>
      </c>
      <c r="F81" s="47">
        <v>6</v>
      </c>
      <c r="G81" s="47">
        <v>6</v>
      </c>
      <c r="H81" s="47">
        <v>6</v>
      </c>
      <c r="I81" s="47">
        <v>6</v>
      </c>
      <c r="J81" s="47"/>
      <c r="K81" s="47">
        <v>6</v>
      </c>
      <c r="L81" s="47"/>
      <c r="M81" s="47">
        <v>6</v>
      </c>
      <c r="N81" s="47">
        <v>6</v>
      </c>
      <c r="O81" s="47">
        <v>6</v>
      </c>
      <c r="P81" s="47">
        <v>6</v>
      </c>
      <c r="Q81" s="47">
        <v>6</v>
      </c>
      <c r="R81" s="47">
        <v>6</v>
      </c>
      <c r="S81" s="47"/>
      <c r="T81" s="47"/>
      <c r="U81" s="47">
        <v>6</v>
      </c>
      <c r="V81" s="47">
        <v>6</v>
      </c>
      <c r="W81" s="47"/>
      <c r="X81" s="47"/>
      <c r="Y81" s="47"/>
      <c r="Z81" s="557">
        <f t="shared" si="1"/>
        <v>84</v>
      </c>
      <c r="AA81" s="36"/>
    </row>
    <row r="82" spans="1:27">
      <c r="A82" s="47">
        <f>+IF(Z82=0,"ẩn",MAX($A$6:A81)+1)</f>
        <v>40</v>
      </c>
      <c r="B82" s="34" t="s">
        <v>777</v>
      </c>
      <c r="C82" s="36" t="s">
        <v>9</v>
      </c>
      <c r="D82" s="15" t="s">
        <v>778</v>
      </c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>
        <v>6</v>
      </c>
      <c r="X82" s="47"/>
      <c r="Y82" s="47">
        <v>6</v>
      </c>
      <c r="Z82" s="557">
        <f t="shared" si="1"/>
        <v>12</v>
      </c>
      <c r="AA82" s="36"/>
    </row>
    <row r="83" spans="1:27">
      <c r="A83" s="47">
        <f>+IF(Z83=0,"ẩn",MAX($A$6:A82)+1)</f>
        <v>41</v>
      </c>
      <c r="B83" s="34" t="s">
        <v>779</v>
      </c>
      <c r="C83" s="36" t="s">
        <v>9</v>
      </c>
      <c r="D83" s="15" t="s">
        <v>780</v>
      </c>
      <c r="E83" s="47">
        <v>14</v>
      </c>
      <c r="F83" s="47">
        <v>14</v>
      </c>
      <c r="G83" s="47">
        <v>14</v>
      </c>
      <c r="H83" s="47">
        <v>14</v>
      </c>
      <c r="I83" s="47">
        <v>14</v>
      </c>
      <c r="J83" s="47"/>
      <c r="K83" s="47">
        <v>14</v>
      </c>
      <c r="L83" s="47"/>
      <c r="M83" s="47">
        <v>14</v>
      </c>
      <c r="N83" s="47">
        <v>14</v>
      </c>
      <c r="O83" s="47">
        <v>14</v>
      </c>
      <c r="P83" s="47">
        <f>6*2+2</f>
        <v>14</v>
      </c>
      <c r="Q83" s="47">
        <v>14</v>
      </c>
      <c r="R83" s="47">
        <v>14</v>
      </c>
      <c r="S83" s="47"/>
      <c r="T83" s="47"/>
      <c r="U83" s="47">
        <v>14</v>
      </c>
      <c r="V83" s="47">
        <v>14</v>
      </c>
      <c r="W83" s="47">
        <v>14</v>
      </c>
      <c r="X83" s="47"/>
      <c r="Y83" s="47">
        <v>14</v>
      </c>
      <c r="Z83" s="557">
        <f t="shared" si="1"/>
        <v>224</v>
      </c>
      <c r="AA83" s="36"/>
    </row>
    <row r="84" spans="1:27">
      <c r="A84" s="47">
        <f>+IF(Z84=0,"ẩn",MAX($A$6:A83)+1)</f>
        <v>42</v>
      </c>
      <c r="B84" s="34" t="s">
        <v>781</v>
      </c>
      <c r="C84" s="36" t="s">
        <v>9</v>
      </c>
      <c r="D84" s="15" t="s">
        <v>782</v>
      </c>
      <c r="E84" s="47">
        <v>3</v>
      </c>
      <c r="F84" s="47">
        <v>3</v>
      </c>
      <c r="G84" s="47">
        <v>3</v>
      </c>
      <c r="H84" s="47">
        <v>3</v>
      </c>
      <c r="I84" s="47">
        <v>3</v>
      </c>
      <c r="J84" s="47"/>
      <c r="K84" s="47">
        <v>3</v>
      </c>
      <c r="L84" s="47"/>
      <c r="M84" s="47">
        <v>3</v>
      </c>
      <c r="N84" s="47">
        <v>3</v>
      </c>
      <c r="O84" s="47">
        <v>3</v>
      </c>
      <c r="P84" s="47"/>
      <c r="Q84" s="47">
        <v>3</v>
      </c>
      <c r="R84" s="47"/>
      <c r="S84" s="47"/>
      <c r="T84" s="47"/>
      <c r="U84" s="47"/>
      <c r="V84" s="47"/>
      <c r="W84" s="47">
        <v>3</v>
      </c>
      <c r="X84" s="47">
        <v>3</v>
      </c>
      <c r="Y84" s="47">
        <v>3</v>
      </c>
      <c r="Z84" s="557">
        <f t="shared" si="1"/>
        <v>39</v>
      </c>
      <c r="AA84" s="36"/>
    </row>
    <row r="85" spans="1:27" hidden="1">
      <c r="A85" s="47" t="str">
        <f>+IF(Z85=0,"ẩn",MAX($A$6:A84)+1)</f>
        <v>ẩn</v>
      </c>
      <c r="B85" s="34" t="s">
        <v>783</v>
      </c>
      <c r="C85" s="36" t="s">
        <v>9</v>
      </c>
      <c r="D85" s="15" t="s">
        <v>784</v>
      </c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102">
        <f t="shared" si="1"/>
        <v>0</v>
      </c>
      <c r="AA85" s="36"/>
    </row>
    <row r="86" spans="1:27">
      <c r="A86" s="47">
        <f>+IF(Z86=0,"ẩn",MAX($A$6:A85)+1)</f>
        <v>43</v>
      </c>
      <c r="B86" s="34" t="s">
        <v>785</v>
      </c>
      <c r="C86" s="36" t="s">
        <v>4</v>
      </c>
      <c r="D86" s="15" t="s">
        <v>786</v>
      </c>
      <c r="E86" s="47">
        <v>12</v>
      </c>
      <c r="F86" s="47">
        <v>12</v>
      </c>
      <c r="G86" s="47">
        <v>12</v>
      </c>
      <c r="H86" s="47">
        <v>12</v>
      </c>
      <c r="I86" s="47">
        <v>12</v>
      </c>
      <c r="J86" s="47"/>
      <c r="K86" s="47">
        <v>12</v>
      </c>
      <c r="L86" s="47"/>
      <c r="M86" s="47">
        <v>12</v>
      </c>
      <c r="N86" s="47">
        <v>12</v>
      </c>
      <c r="O86" s="47">
        <v>12</v>
      </c>
      <c r="P86" s="47"/>
      <c r="Q86" s="47">
        <v>12</v>
      </c>
      <c r="R86" s="47"/>
      <c r="S86" s="47"/>
      <c r="T86" s="47"/>
      <c r="U86" s="47"/>
      <c r="V86" s="47"/>
      <c r="W86" s="47">
        <v>12</v>
      </c>
      <c r="X86" s="47">
        <v>12</v>
      </c>
      <c r="Y86" s="47">
        <v>12</v>
      </c>
      <c r="Z86" s="557">
        <f t="shared" si="1"/>
        <v>156</v>
      </c>
      <c r="AA86" s="36"/>
    </row>
    <row r="87" spans="1:27">
      <c r="A87" s="47">
        <f>+IF(Z87=0,"ẩn",MAX($A$6:A86)+1)</f>
        <v>44</v>
      </c>
      <c r="B87" s="34" t="s">
        <v>177</v>
      </c>
      <c r="C87" s="36" t="s">
        <v>9</v>
      </c>
      <c r="D87" s="15" t="s">
        <v>787</v>
      </c>
      <c r="E87" s="47">
        <v>4</v>
      </c>
      <c r="F87" s="47">
        <v>4</v>
      </c>
      <c r="G87" s="47">
        <v>4</v>
      </c>
      <c r="H87" s="47">
        <v>4</v>
      </c>
      <c r="I87" s="47">
        <v>4</v>
      </c>
      <c r="J87" s="47"/>
      <c r="K87" s="47">
        <v>4</v>
      </c>
      <c r="L87" s="47"/>
      <c r="M87" s="47">
        <v>4</v>
      </c>
      <c r="N87" s="47">
        <v>4</v>
      </c>
      <c r="O87" s="47">
        <v>4</v>
      </c>
      <c r="P87" s="47"/>
      <c r="Q87" s="47">
        <v>4</v>
      </c>
      <c r="R87" s="47"/>
      <c r="S87" s="47"/>
      <c r="T87" s="47"/>
      <c r="U87" s="47"/>
      <c r="V87" s="47"/>
      <c r="W87" s="47">
        <v>4</v>
      </c>
      <c r="X87" s="47">
        <v>4</v>
      </c>
      <c r="Y87" s="47">
        <v>4</v>
      </c>
      <c r="Z87" s="557">
        <f t="shared" si="1"/>
        <v>52</v>
      </c>
      <c r="AA87" s="36"/>
    </row>
    <row r="88" spans="1:27">
      <c r="A88" s="47">
        <f>+IF(Z88=0,"ẩn",MAX($A$6:A87)+1)</f>
        <v>45</v>
      </c>
      <c r="B88" s="34" t="s">
        <v>155</v>
      </c>
      <c r="C88" s="36" t="s">
        <v>65</v>
      </c>
      <c r="D88" s="15" t="s">
        <v>788</v>
      </c>
      <c r="E88" s="47">
        <v>12</v>
      </c>
      <c r="F88" s="47">
        <v>12</v>
      </c>
      <c r="G88" s="47">
        <v>12</v>
      </c>
      <c r="H88" s="47">
        <v>12</v>
      </c>
      <c r="I88" s="47">
        <v>12</v>
      </c>
      <c r="J88" s="47"/>
      <c r="K88" s="47">
        <v>12</v>
      </c>
      <c r="L88" s="47"/>
      <c r="M88" s="47">
        <v>12</v>
      </c>
      <c r="N88" s="47">
        <v>12</v>
      </c>
      <c r="O88" s="47">
        <v>12</v>
      </c>
      <c r="P88" s="47"/>
      <c r="Q88" s="47">
        <v>12</v>
      </c>
      <c r="R88" s="47"/>
      <c r="S88" s="47"/>
      <c r="T88" s="47"/>
      <c r="U88" s="47"/>
      <c r="V88" s="47"/>
      <c r="W88" s="47">
        <v>12</v>
      </c>
      <c r="X88" s="47">
        <v>12</v>
      </c>
      <c r="Y88" s="47">
        <v>12</v>
      </c>
      <c r="Z88" s="557">
        <f t="shared" si="1"/>
        <v>156</v>
      </c>
      <c r="AA88" s="36"/>
    </row>
    <row r="89" spans="1:27">
      <c r="A89" s="47">
        <f>+IF(Z89=0,"ẩn",MAX($A$6:A88)+1)</f>
        <v>46</v>
      </c>
      <c r="B89" s="34" t="s">
        <v>156</v>
      </c>
      <c r="C89" s="36" t="s">
        <v>9</v>
      </c>
      <c r="D89" s="15" t="s">
        <v>789</v>
      </c>
      <c r="E89" s="47">
        <v>6</v>
      </c>
      <c r="F89" s="47">
        <v>6</v>
      </c>
      <c r="G89" s="47">
        <v>6</v>
      </c>
      <c r="H89" s="47">
        <v>6</v>
      </c>
      <c r="I89" s="47">
        <v>6</v>
      </c>
      <c r="J89" s="47"/>
      <c r="K89" s="47">
        <v>6</v>
      </c>
      <c r="L89" s="47"/>
      <c r="M89" s="47">
        <v>6</v>
      </c>
      <c r="N89" s="47">
        <v>6</v>
      </c>
      <c r="O89" s="47">
        <v>6</v>
      </c>
      <c r="P89" s="47"/>
      <c r="Q89" s="47">
        <v>6</v>
      </c>
      <c r="R89" s="47"/>
      <c r="S89" s="47"/>
      <c r="T89" s="47"/>
      <c r="U89" s="47"/>
      <c r="V89" s="47"/>
      <c r="W89" s="47">
        <v>6</v>
      </c>
      <c r="X89" s="47">
        <v>6</v>
      </c>
      <c r="Y89" s="47">
        <v>6</v>
      </c>
      <c r="Z89" s="557">
        <f t="shared" si="1"/>
        <v>78</v>
      </c>
      <c r="AA89" s="36"/>
    </row>
    <row r="90" spans="1:27" ht="18.75" customHeight="1">
      <c r="A90" s="47">
        <f>+IF(Z90=0,"ẩn",MAX($A$6:A89)+1)</f>
        <v>47</v>
      </c>
      <c r="B90" s="53" t="s">
        <v>790</v>
      </c>
      <c r="C90" s="47" t="s">
        <v>4</v>
      </c>
      <c r="D90" s="47" t="s">
        <v>79</v>
      </c>
      <c r="E90" s="47">
        <v>6</v>
      </c>
      <c r="F90" s="47">
        <v>6</v>
      </c>
      <c r="G90" s="47">
        <v>6</v>
      </c>
      <c r="H90" s="47">
        <v>6</v>
      </c>
      <c r="I90" s="47">
        <v>6</v>
      </c>
      <c r="J90" s="47"/>
      <c r="K90" s="47">
        <v>6</v>
      </c>
      <c r="L90" s="47"/>
      <c r="M90" s="47">
        <v>6</v>
      </c>
      <c r="N90" s="47">
        <v>6</v>
      </c>
      <c r="O90" s="47">
        <v>6</v>
      </c>
      <c r="P90" s="47"/>
      <c r="Q90" s="47">
        <v>6</v>
      </c>
      <c r="R90" s="47"/>
      <c r="S90" s="47"/>
      <c r="T90" s="47"/>
      <c r="U90" s="47"/>
      <c r="V90" s="47"/>
      <c r="W90" s="47">
        <v>6</v>
      </c>
      <c r="X90" s="47">
        <v>6</v>
      </c>
      <c r="Y90" s="47">
        <v>6</v>
      </c>
      <c r="Z90" s="557">
        <f t="shared" si="1"/>
        <v>78</v>
      </c>
      <c r="AA90" s="47"/>
    </row>
    <row r="91" spans="1:27" s="32" customFormat="1" hidden="1">
      <c r="A91" s="47" t="str">
        <f>+IF(Z91=0,"ẩn",MAX($A$6:A90)+1)</f>
        <v>ẩn</v>
      </c>
      <c r="B91" s="33" t="s">
        <v>791</v>
      </c>
      <c r="C91" s="35" t="s">
        <v>134</v>
      </c>
      <c r="D91" s="1" t="s">
        <v>792</v>
      </c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50"/>
      <c r="X91" s="50"/>
      <c r="Y91" s="50"/>
      <c r="Z91" s="102">
        <f t="shared" si="1"/>
        <v>0</v>
      </c>
      <c r="AA91" s="35"/>
    </row>
    <row r="92" spans="1:27">
      <c r="A92" s="47">
        <f>+IF(Z92=0,"ẩn",MAX($A$6:A91)+1)</f>
        <v>48</v>
      </c>
      <c r="B92" s="34" t="s">
        <v>793</v>
      </c>
      <c r="C92" s="36" t="s">
        <v>162</v>
      </c>
      <c r="D92" s="15" t="s">
        <v>794</v>
      </c>
      <c r="E92" s="47">
        <v>2</v>
      </c>
      <c r="F92" s="47">
        <v>2</v>
      </c>
      <c r="G92" s="47">
        <v>2</v>
      </c>
      <c r="H92" s="47">
        <v>2</v>
      </c>
      <c r="I92" s="47">
        <v>2</v>
      </c>
      <c r="J92" s="47">
        <v>2</v>
      </c>
      <c r="K92" s="47">
        <v>2</v>
      </c>
      <c r="L92" s="47">
        <v>2</v>
      </c>
      <c r="M92" s="47">
        <v>2</v>
      </c>
      <c r="N92" s="47">
        <v>2</v>
      </c>
      <c r="O92" s="47">
        <v>2</v>
      </c>
      <c r="P92" s="47">
        <v>2</v>
      </c>
      <c r="Q92" s="47">
        <v>2</v>
      </c>
      <c r="R92" s="47"/>
      <c r="S92" s="47">
        <v>2</v>
      </c>
      <c r="T92" s="47">
        <v>2</v>
      </c>
      <c r="U92" s="47">
        <v>2</v>
      </c>
      <c r="V92" s="47">
        <v>2</v>
      </c>
      <c r="W92" s="47">
        <v>2</v>
      </c>
      <c r="X92" s="47">
        <v>2</v>
      </c>
      <c r="Y92" s="47">
        <v>2</v>
      </c>
      <c r="Z92" s="557">
        <f t="shared" si="1"/>
        <v>40</v>
      </c>
      <c r="AA92" s="36"/>
    </row>
    <row r="93" spans="1:27">
      <c r="A93" s="47">
        <f>+IF(Z93=0,"ẩn",MAX($A$6:A92)+1)</f>
        <v>49</v>
      </c>
      <c r="B93" s="34" t="s">
        <v>795</v>
      </c>
      <c r="C93" s="36" t="s">
        <v>752</v>
      </c>
      <c r="D93" s="15" t="s">
        <v>796</v>
      </c>
      <c r="E93" s="47">
        <v>3</v>
      </c>
      <c r="F93" s="47">
        <v>3</v>
      </c>
      <c r="G93" s="47">
        <v>3</v>
      </c>
      <c r="H93" s="47">
        <v>3</v>
      </c>
      <c r="I93" s="47">
        <v>3</v>
      </c>
      <c r="J93" s="47"/>
      <c r="K93" s="47">
        <v>3</v>
      </c>
      <c r="L93" s="47"/>
      <c r="M93" s="47">
        <v>3</v>
      </c>
      <c r="N93" s="47">
        <v>3</v>
      </c>
      <c r="O93" s="47">
        <v>3</v>
      </c>
      <c r="P93" s="47"/>
      <c r="Q93" s="47">
        <v>3</v>
      </c>
      <c r="R93" s="47"/>
      <c r="S93" s="47">
        <v>3</v>
      </c>
      <c r="T93" s="47">
        <v>3</v>
      </c>
      <c r="U93" s="47">
        <v>3</v>
      </c>
      <c r="V93" s="47">
        <v>3</v>
      </c>
      <c r="W93" s="47">
        <v>3</v>
      </c>
      <c r="X93" s="47">
        <v>3</v>
      </c>
      <c r="Y93" s="47">
        <v>3</v>
      </c>
      <c r="Z93" s="557">
        <f t="shared" si="1"/>
        <v>51</v>
      </c>
      <c r="AA93" s="537"/>
    </row>
    <row r="94" spans="1:27">
      <c r="A94" s="47">
        <f>+IF(Z94=0,"ẩn",MAX($A$6:A93)+1)</f>
        <v>50</v>
      </c>
      <c r="B94" s="34" t="s">
        <v>797</v>
      </c>
      <c r="C94" s="36" t="s">
        <v>752</v>
      </c>
      <c r="D94" s="36" t="s">
        <v>798</v>
      </c>
      <c r="E94" s="47">
        <v>3</v>
      </c>
      <c r="F94" s="47">
        <v>3</v>
      </c>
      <c r="G94" s="47">
        <v>3</v>
      </c>
      <c r="H94" s="47">
        <v>3</v>
      </c>
      <c r="I94" s="47">
        <v>3</v>
      </c>
      <c r="J94" s="47"/>
      <c r="K94" s="47">
        <v>3</v>
      </c>
      <c r="L94" s="47"/>
      <c r="M94" s="47">
        <v>3</v>
      </c>
      <c r="N94" s="47">
        <v>3</v>
      </c>
      <c r="O94" s="47">
        <v>3</v>
      </c>
      <c r="P94" s="47"/>
      <c r="Q94" s="47">
        <v>3</v>
      </c>
      <c r="R94" s="47"/>
      <c r="S94" s="47">
        <v>3</v>
      </c>
      <c r="T94" s="47">
        <v>3</v>
      </c>
      <c r="U94" s="47">
        <v>3</v>
      </c>
      <c r="V94" s="47">
        <v>3</v>
      </c>
      <c r="W94" s="47">
        <v>3</v>
      </c>
      <c r="X94" s="47">
        <v>3</v>
      </c>
      <c r="Y94" s="47">
        <v>3</v>
      </c>
      <c r="Z94" s="557">
        <f t="shared" si="1"/>
        <v>51</v>
      </c>
      <c r="AA94" s="537"/>
    </row>
    <row r="95" spans="1:27">
      <c r="A95" s="47">
        <f>+IF(Z95=0,"ẩn",MAX($A$6:A94)+1)</f>
        <v>51</v>
      </c>
      <c r="B95" s="34" t="s">
        <v>799</v>
      </c>
      <c r="C95" s="36" t="s">
        <v>752</v>
      </c>
      <c r="D95" s="36" t="s">
        <v>800</v>
      </c>
      <c r="E95" s="47">
        <v>3</v>
      </c>
      <c r="F95" s="47">
        <v>3</v>
      </c>
      <c r="G95" s="47">
        <v>3</v>
      </c>
      <c r="H95" s="47">
        <v>3</v>
      </c>
      <c r="I95" s="47">
        <v>3</v>
      </c>
      <c r="J95" s="47">
        <v>3</v>
      </c>
      <c r="K95" s="47">
        <v>3</v>
      </c>
      <c r="L95" s="47">
        <v>3</v>
      </c>
      <c r="M95" s="47">
        <v>3</v>
      </c>
      <c r="N95" s="47">
        <v>3</v>
      </c>
      <c r="O95" s="47">
        <v>3</v>
      </c>
      <c r="P95" s="47">
        <v>3</v>
      </c>
      <c r="Q95" s="47">
        <v>3</v>
      </c>
      <c r="R95" s="47"/>
      <c r="S95" s="47">
        <v>3</v>
      </c>
      <c r="T95" s="47">
        <v>3</v>
      </c>
      <c r="U95" s="47">
        <v>3</v>
      </c>
      <c r="V95" s="47">
        <v>3</v>
      </c>
      <c r="W95" s="47">
        <v>3</v>
      </c>
      <c r="X95" s="47">
        <v>3</v>
      </c>
      <c r="Y95" s="47">
        <v>3</v>
      </c>
      <c r="Z95" s="557">
        <f t="shared" si="1"/>
        <v>60</v>
      </c>
      <c r="AA95" s="537"/>
    </row>
    <row r="96" spans="1:27">
      <c r="A96" s="47">
        <f>+IF(Z96=0,"ẩn",MAX($A$6:A95)+1)</f>
        <v>52</v>
      </c>
      <c r="B96" s="34" t="s">
        <v>801</v>
      </c>
      <c r="C96" s="36" t="s">
        <v>9</v>
      </c>
      <c r="D96" s="15" t="s">
        <v>802</v>
      </c>
      <c r="E96" s="47">
        <v>1</v>
      </c>
      <c r="F96" s="47">
        <v>1</v>
      </c>
      <c r="G96" s="47">
        <v>1</v>
      </c>
      <c r="H96" s="47">
        <v>1</v>
      </c>
      <c r="I96" s="47">
        <v>1</v>
      </c>
      <c r="J96" s="47"/>
      <c r="K96" s="47">
        <v>1</v>
      </c>
      <c r="L96" s="47"/>
      <c r="M96" s="47">
        <v>1</v>
      </c>
      <c r="N96" s="47">
        <v>1</v>
      </c>
      <c r="O96" s="47">
        <v>1</v>
      </c>
      <c r="P96" s="47"/>
      <c r="Q96" s="47">
        <v>1</v>
      </c>
      <c r="R96" s="47"/>
      <c r="S96" s="47"/>
      <c r="T96" s="47"/>
      <c r="U96" s="47"/>
      <c r="V96" s="47"/>
      <c r="W96" s="47">
        <v>1</v>
      </c>
      <c r="X96" s="47">
        <v>1</v>
      </c>
      <c r="Y96" s="47">
        <v>1</v>
      </c>
      <c r="Z96" s="557">
        <f t="shared" si="1"/>
        <v>13</v>
      </c>
      <c r="AA96" s="36"/>
    </row>
    <row r="97" spans="1:27">
      <c r="A97" s="47">
        <f>+IF(Z97=0,"ẩn",MAX($A$6:A96)+1)</f>
        <v>53</v>
      </c>
      <c r="B97" s="34" t="s">
        <v>573</v>
      </c>
      <c r="C97" s="36" t="s">
        <v>9</v>
      </c>
      <c r="D97" s="15" t="s">
        <v>267</v>
      </c>
      <c r="E97" s="47">
        <v>1</v>
      </c>
      <c r="F97" s="47">
        <v>1</v>
      </c>
      <c r="G97" s="47">
        <v>1</v>
      </c>
      <c r="H97" s="47">
        <v>1</v>
      </c>
      <c r="I97" s="47">
        <v>1</v>
      </c>
      <c r="J97" s="47"/>
      <c r="K97" s="47">
        <v>1</v>
      </c>
      <c r="L97" s="47"/>
      <c r="M97" s="47">
        <v>1</v>
      </c>
      <c r="N97" s="47">
        <v>1</v>
      </c>
      <c r="O97" s="47">
        <v>1</v>
      </c>
      <c r="P97" s="47"/>
      <c r="Q97" s="47">
        <v>1</v>
      </c>
      <c r="R97" s="47"/>
      <c r="S97" s="47"/>
      <c r="T97" s="47"/>
      <c r="U97" s="47"/>
      <c r="V97" s="47"/>
      <c r="W97" s="47">
        <v>1</v>
      </c>
      <c r="X97" s="47">
        <v>1</v>
      </c>
      <c r="Y97" s="47">
        <v>1</v>
      </c>
      <c r="Z97" s="557">
        <f t="shared" si="1"/>
        <v>13</v>
      </c>
      <c r="AA97" s="36"/>
    </row>
    <row r="98" spans="1:27" ht="16.5" customHeight="1">
      <c r="A98" s="48" t="s">
        <v>38</v>
      </c>
      <c r="B98" s="411" t="s">
        <v>803</v>
      </c>
      <c r="C98" s="48"/>
      <c r="D98" s="48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557"/>
      <c r="AA98" s="48"/>
    </row>
    <row r="99" spans="1:27" hidden="1">
      <c r="A99" s="47" t="str">
        <f>+IF(Z99=0,"ẩn",MAX($A$6:A98)+1)</f>
        <v>ẩn</v>
      </c>
      <c r="B99" s="34" t="s">
        <v>804</v>
      </c>
      <c r="C99" s="36" t="s">
        <v>60</v>
      </c>
      <c r="D99" s="15" t="s">
        <v>805</v>
      </c>
      <c r="E99" s="49"/>
      <c r="F99" s="47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102">
        <f t="shared" si="1"/>
        <v>0</v>
      </c>
      <c r="AA99" s="48"/>
    </row>
    <row r="100" spans="1:27" s="32" customFormat="1" hidden="1">
      <c r="A100" s="47" t="str">
        <f>+IF(Z100=0,"ẩn",MAX($A$6:A99)+1)</f>
        <v>ẩn</v>
      </c>
      <c r="B100" s="33" t="s">
        <v>806</v>
      </c>
      <c r="C100" s="35" t="s">
        <v>60</v>
      </c>
      <c r="D100" s="1" t="s">
        <v>807</v>
      </c>
      <c r="E100" s="49"/>
      <c r="F100" s="47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102">
        <f t="shared" si="1"/>
        <v>0</v>
      </c>
      <c r="AA100" s="56"/>
    </row>
    <row r="101" spans="1:27">
      <c r="A101" s="47">
        <f>+IF(Z101=0,"ẩn",MAX($A$6:A100)+1)</f>
        <v>54</v>
      </c>
      <c r="B101" s="34" t="s">
        <v>664</v>
      </c>
      <c r="C101" s="36" t="s">
        <v>60</v>
      </c>
      <c r="D101" s="15" t="s">
        <v>808</v>
      </c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>
        <v>1</v>
      </c>
      <c r="X101" s="47">
        <v>1</v>
      </c>
      <c r="Y101" s="47">
        <v>1</v>
      </c>
      <c r="Z101" s="557">
        <f t="shared" si="1"/>
        <v>3</v>
      </c>
      <c r="AA101" s="36"/>
    </row>
    <row r="102" spans="1:27">
      <c r="A102" s="47">
        <f>+IF(Z102=0,"ẩn",MAX($A$6:A101)+1)</f>
        <v>55</v>
      </c>
      <c r="B102" s="34" t="s">
        <v>666</v>
      </c>
      <c r="C102" s="36" t="s">
        <v>60</v>
      </c>
      <c r="D102" s="15" t="s">
        <v>809</v>
      </c>
      <c r="E102" s="47"/>
      <c r="F102" s="47"/>
      <c r="G102" s="47"/>
      <c r="H102" s="47"/>
      <c r="I102" s="47"/>
      <c r="J102" s="47"/>
      <c r="K102" s="47">
        <v>1</v>
      </c>
      <c r="L102" s="47"/>
      <c r="M102" s="47"/>
      <c r="N102" s="47"/>
      <c r="O102" s="47"/>
      <c r="P102" s="47">
        <v>1</v>
      </c>
      <c r="Q102" s="47"/>
      <c r="R102" s="47"/>
      <c r="S102" s="47"/>
      <c r="T102" s="47"/>
      <c r="U102" s="47">
        <v>1</v>
      </c>
      <c r="V102" s="47">
        <v>1</v>
      </c>
      <c r="W102" s="47"/>
      <c r="X102" s="47"/>
      <c r="Y102" s="47"/>
      <c r="Z102" s="557">
        <f t="shared" si="1"/>
        <v>4</v>
      </c>
      <c r="AA102" s="36"/>
    </row>
    <row r="103" spans="1:27" hidden="1">
      <c r="A103" s="47" t="str">
        <f>+IF(Z103=0,"ẩn",MAX($A$6:A102)+1)</f>
        <v>ẩn</v>
      </c>
      <c r="B103" s="34" t="s">
        <v>668</v>
      </c>
      <c r="C103" s="36" t="s">
        <v>60</v>
      </c>
      <c r="D103" s="15" t="s">
        <v>810</v>
      </c>
      <c r="E103" s="49"/>
      <c r="F103" s="47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102">
        <f t="shared" si="1"/>
        <v>0</v>
      </c>
      <c r="AA103" s="48"/>
    </row>
    <row r="104" spans="1:27" s="32" customFormat="1" hidden="1">
      <c r="A104" s="47" t="str">
        <f>+IF(Z104=0,"ẩn",MAX($A$6:A103)+1)</f>
        <v>ẩn</v>
      </c>
      <c r="B104" s="33" t="s">
        <v>811</v>
      </c>
      <c r="C104" s="35" t="s">
        <v>60</v>
      </c>
      <c r="D104" s="1" t="s">
        <v>812</v>
      </c>
      <c r="E104" s="49"/>
      <c r="F104" s="47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102">
        <f t="shared" si="1"/>
        <v>0</v>
      </c>
      <c r="AA104" s="35"/>
    </row>
    <row r="105" spans="1:27" hidden="1">
      <c r="A105" s="47" t="str">
        <f>+IF(Z105=0,"ẩn",MAX($A$6:A104)+1)</f>
        <v>ẩn</v>
      </c>
      <c r="B105" s="34" t="s">
        <v>813</v>
      </c>
      <c r="C105" s="36" t="s">
        <v>9</v>
      </c>
      <c r="D105" s="15" t="s">
        <v>814</v>
      </c>
      <c r="E105" s="49"/>
      <c r="F105" s="47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102">
        <f t="shared" si="1"/>
        <v>0</v>
      </c>
      <c r="AA105" s="36"/>
    </row>
    <row r="106" spans="1:27" hidden="1">
      <c r="A106" s="47" t="str">
        <f>+IF(Z106=0,"ẩn",MAX($A$6:A105)+1)</f>
        <v>ẩn</v>
      </c>
      <c r="B106" s="34" t="s">
        <v>751</v>
      </c>
      <c r="C106" s="36" t="s">
        <v>12</v>
      </c>
      <c r="D106" s="36" t="s">
        <v>585</v>
      </c>
      <c r="E106" s="49"/>
      <c r="F106" s="47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102">
        <f t="shared" si="1"/>
        <v>0</v>
      </c>
      <c r="AA106" s="36"/>
    </row>
    <row r="107" spans="1:27" s="32" customFormat="1" ht="44.25" hidden="1" customHeight="1">
      <c r="A107" s="47" t="str">
        <f>+IF(Z107=0,"ẩn",MAX($A$6:A106)+1)</f>
        <v>ẩn</v>
      </c>
      <c r="B107" s="33" t="s">
        <v>343</v>
      </c>
      <c r="C107" s="35" t="s">
        <v>8</v>
      </c>
      <c r="D107" s="35" t="s">
        <v>588</v>
      </c>
      <c r="E107" s="49"/>
      <c r="F107" s="47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102">
        <f t="shared" si="1"/>
        <v>0</v>
      </c>
      <c r="AA107" s="35"/>
    </row>
    <row r="108" spans="1:27" hidden="1">
      <c r="A108" s="47" t="str">
        <f>+IF(Z108=0,"ẩn",MAX($A$6:A107)+1)</f>
        <v>ẩn</v>
      </c>
      <c r="B108" s="34" t="s">
        <v>64</v>
      </c>
      <c r="C108" s="36" t="s">
        <v>9</v>
      </c>
      <c r="D108" s="36" t="s">
        <v>580</v>
      </c>
      <c r="E108" s="49"/>
      <c r="F108" s="47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102">
        <f t="shared" si="1"/>
        <v>0</v>
      </c>
      <c r="AA108" s="36"/>
    </row>
    <row r="109" spans="1:27" s="32" customFormat="1" hidden="1">
      <c r="A109" s="47" t="str">
        <f>+IF(Z109=0,"ẩn",MAX($A$6:A108)+1)</f>
        <v>ẩn</v>
      </c>
      <c r="B109" s="57" t="s">
        <v>815</v>
      </c>
      <c r="C109" s="51" t="s">
        <v>4</v>
      </c>
      <c r="D109" s="58" t="s">
        <v>582</v>
      </c>
      <c r="E109" s="49"/>
      <c r="F109" s="47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102">
        <f t="shared" si="1"/>
        <v>0</v>
      </c>
      <c r="AA109" s="51"/>
    </row>
    <row r="110" spans="1:27" s="32" customFormat="1" hidden="1">
      <c r="A110" s="47" t="str">
        <f>+IF(Z110=0,"ẩn",MAX($A$6:A109)+1)</f>
        <v>ẩn</v>
      </c>
      <c r="B110" s="57" t="s">
        <v>816</v>
      </c>
      <c r="C110" s="51" t="s">
        <v>4</v>
      </c>
      <c r="D110" s="58" t="s">
        <v>817</v>
      </c>
      <c r="E110" s="49"/>
      <c r="F110" s="47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102">
        <f t="shared" si="1"/>
        <v>0</v>
      </c>
      <c r="AA110" s="51"/>
    </row>
    <row r="111" spans="1:27" s="32" customFormat="1" hidden="1">
      <c r="A111" s="47" t="str">
        <f>+IF(Z111=0,"ẩn",MAX($A$6:A110)+1)</f>
        <v>ẩn</v>
      </c>
      <c r="B111" s="33" t="s">
        <v>818</v>
      </c>
      <c r="C111" s="35" t="s">
        <v>4</v>
      </c>
      <c r="D111" s="1" t="s">
        <v>819</v>
      </c>
      <c r="E111" s="49"/>
      <c r="F111" s="47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102">
        <f t="shared" si="1"/>
        <v>0</v>
      </c>
      <c r="AA111" s="35"/>
    </row>
    <row r="112" spans="1:27" ht="19.2" hidden="1">
      <c r="A112" s="47" t="str">
        <f>+IF(Z112=0,"ẩn",MAX($A$6:A111)+1)</f>
        <v>ẩn</v>
      </c>
      <c r="B112" s="34" t="s">
        <v>956</v>
      </c>
      <c r="C112" s="36" t="s">
        <v>4</v>
      </c>
      <c r="D112" s="15" t="s">
        <v>820</v>
      </c>
      <c r="E112" s="49"/>
      <c r="F112" s="47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102">
        <f t="shared" si="1"/>
        <v>0</v>
      </c>
      <c r="AA112" s="36"/>
    </row>
    <row r="113" spans="1:27" ht="19.2" hidden="1">
      <c r="A113" s="47" t="str">
        <f>+IF(Z113=0,"ẩn",MAX($A$6:A112)+1)</f>
        <v>ẩn</v>
      </c>
      <c r="B113" s="34" t="s">
        <v>952</v>
      </c>
      <c r="C113" s="36" t="s">
        <v>4</v>
      </c>
      <c r="D113" s="15" t="s">
        <v>821</v>
      </c>
      <c r="E113" s="49"/>
      <c r="F113" s="47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102">
        <f t="shared" si="1"/>
        <v>0</v>
      </c>
      <c r="AA113" s="36"/>
    </row>
    <row r="114" spans="1:27" ht="19.2" hidden="1">
      <c r="A114" s="47" t="str">
        <f>+IF(Z114=0,"ẩn",MAX($A$6:A113)+1)</f>
        <v>ẩn</v>
      </c>
      <c r="B114" s="34" t="s">
        <v>953</v>
      </c>
      <c r="C114" s="36" t="s">
        <v>4</v>
      </c>
      <c r="D114" s="15" t="s">
        <v>822</v>
      </c>
      <c r="E114" s="49"/>
      <c r="F114" s="47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102">
        <f t="shared" si="1"/>
        <v>0</v>
      </c>
      <c r="AA114" s="36"/>
    </row>
    <row r="115" spans="1:27" ht="19.2">
      <c r="A115" s="47">
        <f>+IF(Z115=0,"ẩn",MAX($A$6:A114)+1)</f>
        <v>56</v>
      </c>
      <c r="B115" s="415" t="s">
        <v>954</v>
      </c>
      <c r="C115" s="36" t="s">
        <v>4</v>
      </c>
      <c r="D115" s="15" t="s">
        <v>2319</v>
      </c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>
        <v>8</v>
      </c>
      <c r="U115" s="47"/>
      <c r="V115" s="47"/>
      <c r="W115" s="47"/>
      <c r="X115" s="47"/>
      <c r="Y115" s="47"/>
      <c r="Z115" s="557">
        <f t="shared" si="1"/>
        <v>8</v>
      </c>
      <c r="AA115" s="36"/>
    </row>
    <row r="116" spans="1:27" s="32" customFormat="1" ht="19.2" hidden="1">
      <c r="A116" s="47" t="str">
        <f>+IF(Z116=0,"ẩn",MAX($A$6:A115)+1)</f>
        <v>ẩn</v>
      </c>
      <c r="B116" s="33" t="s">
        <v>823</v>
      </c>
      <c r="C116" s="35" t="s">
        <v>4</v>
      </c>
      <c r="D116" s="1" t="s">
        <v>824</v>
      </c>
      <c r="E116" s="49"/>
      <c r="F116" s="47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102">
        <f t="shared" si="1"/>
        <v>0</v>
      </c>
      <c r="AA116" s="35"/>
    </row>
    <row r="117" spans="1:27">
      <c r="A117" s="47">
        <f>+IF(Z117=0,"ẩn",MAX($A$6:A116)+1)</f>
        <v>57</v>
      </c>
      <c r="B117" s="415" t="s">
        <v>2316</v>
      </c>
      <c r="C117" s="36" t="s">
        <v>4</v>
      </c>
      <c r="D117" s="15" t="s">
        <v>2318</v>
      </c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>
        <v>7</v>
      </c>
      <c r="Y117" s="47"/>
      <c r="Z117" s="557">
        <f t="shared" si="1"/>
        <v>7</v>
      </c>
      <c r="AA117" s="36"/>
    </row>
    <row r="118" spans="1:27" s="32" customFormat="1" hidden="1">
      <c r="A118" s="47" t="str">
        <f>+IF(Z118=0,"ẩn",MAX($A$6:A117)+1)</f>
        <v>ẩn</v>
      </c>
      <c r="B118" s="33" t="s">
        <v>825</v>
      </c>
      <c r="C118" s="35" t="s">
        <v>9</v>
      </c>
      <c r="D118" s="1" t="s">
        <v>826</v>
      </c>
      <c r="E118" s="49"/>
      <c r="F118" s="47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102">
        <f t="shared" si="1"/>
        <v>0</v>
      </c>
      <c r="AA118" s="35"/>
    </row>
    <row r="119" spans="1:27" s="32" customFormat="1" hidden="1">
      <c r="A119" s="47" t="str">
        <f>+IF(Z119=0,"ẩn",MAX($A$6:A118)+1)</f>
        <v>ẩn</v>
      </c>
      <c r="B119" s="33" t="s">
        <v>827</v>
      </c>
      <c r="C119" s="35" t="s">
        <v>9</v>
      </c>
      <c r="D119" s="1" t="s">
        <v>828</v>
      </c>
      <c r="E119" s="49"/>
      <c r="F119" s="47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102">
        <f t="shared" si="1"/>
        <v>0</v>
      </c>
      <c r="AA119" s="35"/>
    </row>
    <row r="120" spans="1:27" s="32" customFormat="1" hidden="1">
      <c r="A120" s="47" t="str">
        <f>+IF(Z120=0,"ẩn",MAX($A$6:A119)+1)</f>
        <v>ẩn</v>
      </c>
      <c r="B120" s="33" t="s">
        <v>156</v>
      </c>
      <c r="C120" s="35" t="s">
        <v>9</v>
      </c>
      <c r="D120" s="1" t="s">
        <v>829</v>
      </c>
      <c r="E120" s="49"/>
      <c r="F120" s="47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102">
        <f t="shared" si="1"/>
        <v>0</v>
      </c>
      <c r="AA120" s="35"/>
    </row>
    <row r="121" spans="1:27" s="32" customFormat="1" hidden="1">
      <c r="A121" s="47" t="str">
        <f>+IF(Z121=0,"ẩn",MAX($A$6:A120)+1)</f>
        <v>ẩn</v>
      </c>
      <c r="B121" s="33" t="s">
        <v>830</v>
      </c>
      <c r="C121" s="35" t="s">
        <v>9</v>
      </c>
      <c r="D121" s="1" t="s">
        <v>831</v>
      </c>
      <c r="E121" s="49"/>
      <c r="F121" s="47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102">
        <f t="shared" si="1"/>
        <v>0</v>
      </c>
      <c r="AA121" s="35"/>
    </row>
    <row r="122" spans="1:27">
      <c r="A122" s="47">
        <f>+IF(Z122=0,"ẩn",MAX($A$6:A121)+1)</f>
        <v>58</v>
      </c>
      <c r="B122" s="34" t="s">
        <v>832</v>
      </c>
      <c r="C122" s="36" t="s">
        <v>9</v>
      </c>
      <c r="D122" s="36" t="s">
        <v>833</v>
      </c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>
        <v>1</v>
      </c>
      <c r="Y122" s="47"/>
      <c r="Z122" s="557">
        <f t="shared" si="1"/>
        <v>1</v>
      </c>
      <c r="AA122" s="36"/>
    </row>
    <row r="123" spans="1:27" s="32" customFormat="1" hidden="1">
      <c r="A123" s="47" t="str">
        <f>+IF(Z123=0,"ẩn",MAX($A$6:A122)+1)</f>
        <v>ẩn</v>
      </c>
      <c r="B123" s="33" t="s">
        <v>834</v>
      </c>
      <c r="C123" s="35" t="s">
        <v>12</v>
      </c>
      <c r="D123" s="35" t="s">
        <v>835</v>
      </c>
      <c r="E123" s="49"/>
      <c r="F123" s="47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02">
        <f t="shared" si="1"/>
        <v>0</v>
      </c>
      <c r="AA123" s="35"/>
    </row>
    <row r="124" spans="1:27" hidden="1">
      <c r="A124" s="47" t="str">
        <f>+IF(Z124=0,"ẩn",MAX($A$6:A123)+1)</f>
        <v>ẩn</v>
      </c>
      <c r="B124" s="34" t="s">
        <v>678</v>
      </c>
      <c r="C124" s="36" t="s">
        <v>12</v>
      </c>
      <c r="D124" s="36" t="s">
        <v>836</v>
      </c>
      <c r="E124" s="49"/>
      <c r="F124" s="47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02">
        <f t="shared" si="1"/>
        <v>0</v>
      </c>
      <c r="AA124" s="36"/>
    </row>
    <row r="125" spans="1:27">
      <c r="A125" s="47">
        <f>+IF(Z125=0,"ẩn",MAX($A$6:A124)+1)</f>
        <v>59</v>
      </c>
      <c r="B125" s="34" t="s">
        <v>680</v>
      </c>
      <c r="C125" s="36" t="s">
        <v>12</v>
      </c>
      <c r="D125" s="36" t="s">
        <v>837</v>
      </c>
      <c r="E125" s="47"/>
      <c r="F125" s="47"/>
      <c r="G125" s="47"/>
      <c r="H125" s="47"/>
      <c r="I125" s="47"/>
      <c r="J125" s="47">
        <v>1</v>
      </c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557">
        <f t="shared" si="1"/>
        <v>1</v>
      </c>
      <c r="AA125" s="36"/>
    </row>
    <row r="126" spans="1:27">
      <c r="A126" s="47">
        <f>+IF(Z126=0,"ẩn",MAX($A$6:A125)+1)</f>
        <v>60</v>
      </c>
      <c r="B126" s="34" t="s">
        <v>682</v>
      </c>
      <c r="C126" s="36" t="s">
        <v>12</v>
      </c>
      <c r="D126" s="36" t="s">
        <v>2312</v>
      </c>
      <c r="E126" s="47"/>
      <c r="F126" s="47"/>
      <c r="G126" s="47"/>
      <c r="H126" s="47"/>
      <c r="I126" s="47"/>
      <c r="J126" s="47"/>
      <c r="K126" s="47"/>
      <c r="L126" s="47">
        <v>2</v>
      </c>
      <c r="M126" s="47"/>
      <c r="N126" s="47"/>
      <c r="O126" s="47"/>
      <c r="P126" s="47"/>
      <c r="Q126" s="47"/>
      <c r="R126" s="47"/>
      <c r="S126" s="47">
        <v>1</v>
      </c>
      <c r="T126" s="47"/>
      <c r="U126" s="47"/>
      <c r="V126" s="47"/>
      <c r="W126" s="47"/>
      <c r="X126" s="47"/>
      <c r="Y126" s="47"/>
      <c r="Z126" s="557">
        <f t="shared" si="1"/>
        <v>3</v>
      </c>
      <c r="AA126" s="36"/>
    </row>
    <row r="127" spans="1:27">
      <c r="A127" s="47">
        <f>+IF(Z127=0,"ẩn",MAX($A$6:A126)+1)</f>
        <v>61</v>
      </c>
      <c r="B127" s="34" t="s">
        <v>684</v>
      </c>
      <c r="C127" s="36" t="s">
        <v>12</v>
      </c>
      <c r="D127" s="36" t="s">
        <v>2313</v>
      </c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>
        <v>1</v>
      </c>
      <c r="Q127" s="47"/>
      <c r="R127" s="47"/>
      <c r="S127" s="47"/>
      <c r="T127" s="47"/>
      <c r="U127" s="47">
        <v>1</v>
      </c>
      <c r="V127" s="47"/>
      <c r="W127" s="47"/>
      <c r="X127" s="47">
        <v>1</v>
      </c>
      <c r="Y127" s="47"/>
      <c r="Z127" s="557">
        <f t="shared" si="1"/>
        <v>3</v>
      </c>
      <c r="AA127" s="36"/>
    </row>
    <row r="128" spans="1:27">
      <c r="A128" s="47">
        <f>+IF(Z128=0,"ẩn",MAX($A$6:A127)+1)</f>
        <v>62</v>
      </c>
      <c r="B128" s="34" t="s">
        <v>688</v>
      </c>
      <c r="C128" s="36" t="s">
        <v>12</v>
      </c>
      <c r="D128" s="36" t="s">
        <v>838</v>
      </c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>
        <v>3</v>
      </c>
      <c r="Y128" s="47"/>
      <c r="Z128" s="557">
        <f t="shared" si="1"/>
        <v>3</v>
      </c>
      <c r="AA128" s="36"/>
    </row>
    <row r="129" spans="1:27" hidden="1">
      <c r="A129" s="47" t="str">
        <f>+IF(Z129=0,"ẩn",MAX($A$6:A128)+1)</f>
        <v>ẩn</v>
      </c>
      <c r="B129" s="34" t="s">
        <v>839</v>
      </c>
      <c r="C129" s="36" t="s">
        <v>12</v>
      </c>
      <c r="D129" s="36" t="s">
        <v>840</v>
      </c>
      <c r="E129" s="49"/>
      <c r="F129" s="47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102">
        <f t="shared" si="1"/>
        <v>0</v>
      </c>
      <c r="AA129" s="36"/>
    </row>
    <row r="130" spans="1:27" s="32" customFormat="1" ht="33.6" hidden="1">
      <c r="A130" s="47" t="str">
        <f>+IF(Z130=0,"ẩn",MAX($A$6:A129)+1)</f>
        <v>ẩn</v>
      </c>
      <c r="B130" s="33" t="s">
        <v>841</v>
      </c>
      <c r="C130" s="35" t="s">
        <v>12</v>
      </c>
      <c r="D130" s="35" t="s">
        <v>842</v>
      </c>
      <c r="E130" s="49"/>
      <c r="F130" s="47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102">
        <f t="shared" si="1"/>
        <v>0</v>
      </c>
      <c r="AA130" s="35"/>
    </row>
    <row r="131" spans="1:27">
      <c r="A131" s="48" t="s">
        <v>69</v>
      </c>
      <c r="B131" s="411" t="s">
        <v>233</v>
      </c>
      <c r="C131" s="48"/>
      <c r="D131" s="48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557"/>
      <c r="AA131" s="48"/>
    </row>
    <row r="132" spans="1:27">
      <c r="A132" s="47">
        <f>+IF(Z132=0,"ẩn",MAX($A$6:A131)+1)</f>
        <v>63</v>
      </c>
      <c r="B132" s="34" t="s">
        <v>804</v>
      </c>
      <c r="C132" s="36" t="s">
        <v>60</v>
      </c>
      <c r="D132" s="15" t="s">
        <v>843</v>
      </c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>
        <v>1</v>
      </c>
      <c r="S132" s="47"/>
      <c r="T132" s="47"/>
      <c r="U132" s="47"/>
      <c r="V132" s="47"/>
      <c r="W132" s="47"/>
      <c r="X132" s="47"/>
      <c r="Y132" s="47"/>
      <c r="Z132" s="557">
        <f t="shared" si="1"/>
        <v>1</v>
      </c>
      <c r="AA132" s="36"/>
    </row>
    <row r="133" spans="1:27" hidden="1">
      <c r="A133" s="47" t="str">
        <f>+IF(Z133=0,"ẩn",MAX($A$6:A132)+1)</f>
        <v>ẩn</v>
      </c>
      <c r="B133" s="34" t="s">
        <v>804</v>
      </c>
      <c r="C133" s="36" t="s">
        <v>60</v>
      </c>
      <c r="D133" s="15" t="s">
        <v>843</v>
      </c>
      <c r="E133" s="49"/>
      <c r="F133" s="47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102">
        <f t="shared" si="1"/>
        <v>0</v>
      </c>
      <c r="AA133" s="36"/>
    </row>
    <row r="134" spans="1:27">
      <c r="A134" s="47">
        <f>+IF(Z134=0,"ẩn",MAX($A$6:A133)+1)</f>
        <v>64</v>
      </c>
      <c r="B134" s="34" t="s">
        <v>664</v>
      </c>
      <c r="C134" s="36" t="s">
        <v>60</v>
      </c>
      <c r="D134" s="15" t="s">
        <v>844</v>
      </c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>
        <v>1</v>
      </c>
      <c r="Q134" s="47"/>
      <c r="R134" s="47"/>
      <c r="S134" s="47"/>
      <c r="T134" s="47"/>
      <c r="U134" s="47">
        <v>1</v>
      </c>
      <c r="V134" s="47">
        <v>1</v>
      </c>
      <c r="W134" s="47"/>
      <c r="X134" s="47"/>
      <c r="Y134" s="47"/>
      <c r="Z134" s="557">
        <f t="shared" si="1"/>
        <v>3</v>
      </c>
      <c r="AA134" s="48"/>
    </row>
    <row r="135" spans="1:27">
      <c r="A135" s="47">
        <f>+IF(Z135=0,"ẩn",MAX($A$6:A134)+1)</f>
        <v>65</v>
      </c>
      <c r="B135" s="34" t="s">
        <v>666</v>
      </c>
      <c r="C135" s="36" t="s">
        <v>60</v>
      </c>
      <c r="D135" s="15" t="s">
        <v>845</v>
      </c>
      <c r="E135" s="47"/>
      <c r="F135" s="47"/>
      <c r="G135" s="47"/>
      <c r="H135" s="47"/>
      <c r="I135" s="47"/>
      <c r="J135" s="47">
        <v>1</v>
      </c>
      <c r="K135" s="47"/>
      <c r="L135" s="47">
        <v>1</v>
      </c>
      <c r="M135" s="47"/>
      <c r="N135" s="47"/>
      <c r="O135" s="47"/>
      <c r="P135" s="47"/>
      <c r="Q135" s="47"/>
      <c r="R135" s="47"/>
      <c r="S135" s="47">
        <v>1</v>
      </c>
      <c r="T135" s="47">
        <v>1</v>
      </c>
      <c r="U135" s="47"/>
      <c r="V135" s="47"/>
      <c r="W135" s="47"/>
      <c r="X135" s="47"/>
      <c r="Y135" s="47"/>
      <c r="Z135" s="557">
        <f t="shared" si="1"/>
        <v>4</v>
      </c>
      <c r="AA135" s="48"/>
    </row>
    <row r="136" spans="1:27" s="32" customFormat="1" hidden="1">
      <c r="A136" s="47" t="str">
        <f>+IF(Z136=0,"ẩn",MAX($A$6:A135)+1)</f>
        <v>ẩn</v>
      </c>
      <c r="B136" s="33" t="s">
        <v>668</v>
      </c>
      <c r="C136" s="35" t="s">
        <v>60</v>
      </c>
      <c r="D136" s="1" t="s">
        <v>846</v>
      </c>
      <c r="E136" s="49"/>
      <c r="F136" s="47"/>
      <c r="G136" s="49"/>
      <c r="H136" s="49"/>
      <c r="I136" s="49"/>
      <c r="J136" s="49"/>
      <c r="K136" s="49"/>
      <c r="L136" s="47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102">
        <f t="shared" ref="Z136:Z164" si="2">+SUM(E136:Y136)</f>
        <v>0</v>
      </c>
      <c r="AA136" s="56"/>
    </row>
    <row r="137" spans="1:27" s="32" customFormat="1" hidden="1">
      <c r="A137" s="47" t="str">
        <f>+IF(Z137=0,"ẩn",MAX($A$6:A136)+1)</f>
        <v>ẩn</v>
      </c>
      <c r="B137" s="33" t="s">
        <v>813</v>
      </c>
      <c r="C137" s="35" t="s">
        <v>9</v>
      </c>
      <c r="D137" s="1" t="s">
        <v>847</v>
      </c>
      <c r="E137" s="49"/>
      <c r="F137" s="47"/>
      <c r="G137" s="49"/>
      <c r="H137" s="49"/>
      <c r="I137" s="49"/>
      <c r="J137" s="49"/>
      <c r="K137" s="49"/>
      <c r="L137" s="47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102">
        <f t="shared" si="2"/>
        <v>0</v>
      </c>
      <c r="AA137" s="35"/>
    </row>
    <row r="138" spans="1:27">
      <c r="A138" s="47">
        <f>+IF(Z138=0,"ẩn",MAX($A$6:A137)+1)</f>
        <v>66</v>
      </c>
      <c r="B138" s="34" t="s">
        <v>688</v>
      </c>
      <c r="C138" s="36" t="s">
        <v>12</v>
      </c>
      <c r="D138" s="36" t="s">
        <v>848</v>
      </c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>
        <v>1</v>
      </c>
      <c r="S138" s="47"/>
      <c r="T138" s="47"/>
      <c r="U138" s="47"/>
      <c r="V138" s="47">
        <v>3</v>
      </c>
      <c r="W138" s="47"/>
      <c r="X138" s="47"/>
      <c r="Y138" s="47"/>
      <c r="Z138" s="557">
        <f t="shared" si="2"/>
        <v>4</v>
      </c>
      <c r="AA138" s="36"/>
    </row>
    <row r="139" spans="1:27" s="32" customFormat="1" hidden="1">
      <c r="A139" s="47" t="str">
        <f>+IF(Z139=0,"ẩn",MAX($A$6:A138)+1)</f>
        <v>ẩn</v>
      </c>
      <c r="B139" s="33" t="s">
        <v>686</v>
      </c>
      <c r="C139" s="35" t="s">
        <v>12</v>
      </c>
      <c r="D139" s="35" t="s">
        <v>849</v>
      </c>
      <c r="E139" s="49"/>
      <c r="F139" s="47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102">
        <f t="shared" si="2"/>
        <v>0</v>
      </c>
      <c r="AA139" s="35"/>
    </row>
    <row r="140" spans="1:27">
      <c r="A140" s="47">
        <f>+IF(Z140=0,"ẩn",MAX($A$6:A139)+1)</f>
        <v>67</v>
      </c>
      <c r="B140" s="34" t="s">
        <v>684</v>
      </c>
      <c r="C140" s="36" t="s">
        <v>12</v>
      </c>
      <c r="D140" s="36" t="s">
        <v>850</v>
      </c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>
        <v>2</v>
      </c>
      <c r="U140" s="47"/>
      <c r="V140" s="47">
        <v>1</v>
      </c>
      <c r="W140" s="47"/>
      <c r="X140" s="47"/>
      <c r="Y140" s="47"/>
      <c r="Z140" s="557">
        <f t="shared" si="2"/>
        <v>3</v>
      </c>
      <c r="AA140" s="36"/>
    </row>
    <row r="141" spans="1:27" hidden="1">
      <c r="A141" s="47" t="str">
        <f>+IF(Z141=0,"ẩn",MAX($A$6:A140)+1)</f>
        <v>ẩn</v>
      </c>
      <c r="B141" s="34" t="s">
        <v>680</v>
      </c>
      <c r="C141" s="36" t="s">
        <v>12</v>
      </c>
      <c r="D141" s="36" t="s">
        <v>2308</v>
      </c>
      <c r="E141" s="47"/>
      <c r="F141" s="47"/>
      <c r="G141" s="47"/>
      <c r="H141" s="47"/>
      <c r="I141" s="47"/>
      <c r="J141" s="49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102">
        <f t="shared" si="2"/>
        <v>0</v>
      </c>
      <c r="AA141" s="36"/>
    </row>
    <row r="142" spans="1:27" hidden="1">
      <c r="A142" s="47" t="str">
        <f>+IF(Z142=0,"ẩn",MAX($A$6:A141)+1)</f>
        <v>ẩn</v>
      </c>
      <c r="B142" s="53" t="s">
        <v>851</v>
      </c>
      <c r="C142" s="47" t="s">
        <v>4</v>
      </c>
      <c r="D142" s="54" t="s">
        <v>852</v>
      </c>
      <c r="E142" s="49"/>
      <c r="F142" s="47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102">
        <f t="shared" si="2"/>
        <v>0</v>
      </c>
      <c r="AA142" s="47"/>
    </row>
    <row r="143" spans="1:27" s="32" customFormat="1" ht="19.2" hidden="1">
      <c r="A143" s="47" t="str">
        <f>+IF(Z143=0,"ẩn",MAX($A$6:A142)+1)</f>
        <v>ẩn</v>
      </c>
      <c r="B143" s="33" t="s">
        <v>764</v>
      </c>
      <c r="C143" s="35" t="s">
        <v>4</v>
      </c>
      <c r="D143" s="1" t="s">
        <v>853</v>
      </c>
      <c r="E143" s="49"/>
      <c r="F143" s="47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102">
        <f t="shared" si="2"/>
        <v>0</v>
      </c>
      <c r="AA143" s="35"/>
    </row>
    <row r="144" spans="1:27" s="32" customFormat="1" ht="19.2" hidden="1">
      <c r="A144" s="47" t="str">
        <f>+IF(Z144=0,"ẩn",MAX($A$6:A143)+1)</f>
        <v>ẩn</v>
      </c>
      <c r="B144" s="33" t="s">
        <v>766</v>
      </c>
      <c r="C144" s="35" t="s">
        <v>4</v>
      </c>
      <c r="D144" s="1" t="s">
        <v>854</v>
      </c>
      <c r="E144" s="49"/>
      <c r="F144" s="47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102">
        <f t="shared" si="2"/>
        <v>0</v>
      </c>
      <c r="AA144" s="35"/>
    </row>
    <row r="145" spans="1:27">
      <c r="A145" s="47">
        <f>+IF(Z145=0,"ẩn",MAX($A$6:A144)+1)</f>
        <v>68</v>
      </c>
      <c r="B145" s="34" t="s">
        <v>2316</v>
      </c>
      <c r="C145" s="36" t="s">
        <v>4</v>
      </c>
      <c r="D145" s="15" t="s">
        <v>2317</v>
      </c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>
        <v>7</v>
      </c>
      <c r="W145" s="47"/>
      <c r="X145" s="47"/>
      <c r="Y145" s="47"/>
      <c r="Z145" s="557">
        <f t="shared" si="2"/>
        <v>7</v>
      </c>
      <c r="AA145" s="36"/>
    </row>
    <row r="146" spans="1:27">
      <c r="A146" s="47">
        <f>+IF(Z146=0,"ẩn",MAX($A$6:A145)+1)</f>
        <v>69</v>
      </c>
      <c r="B146" s="34" t="s">
        <v>855</v>
      </c>
      <c r="C146" s="36" t="s">
        <v>4</v>
      </c>
      <c r="D146" s="15" t="s">
        <v>856</v>
      </c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>
        <v>16</v>
      </c>
      <c r="U146" s="47"/>
      <c r="V146" s="47"/>
      <c r="W146" s="47"/>
      <c r="X146" s="47"/>
      <c r="Y146" s="47"/>
      <c r="Z146" s="557">
        <f t="shared" si="2"/>
        <v>16</v>
      </c>
      <c r="AA146" s="36"/>
    </row>
    <row r="147" spans="1:27">
      <c r="A147" s="47">
        <f>+IF(Z147=0,"ẩn",MAX($A$6:A146)+1)</f>
        <v>70</v>
      </c>
      <c r="B147" s="34" t="s">
        <v>857</v>
      </c>
      <c r="C147" s="36"/>
      <c r="D147" s="15" t="s">
        <v>858</v>
      </c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>
        <v>8</v>
      </c>
      <c r="U147" s="47"/>
      <c r="V147" s="47"/>
      <c r="W147" s="47"/>
      <c r="X147" s="47"/>
      <c r="Y147" s="47"/>
      <c r="Z147" s="557">
        <f t="shared" si="2"/>
        <v>8</v>
      </c>
      <c r="AA147" s="36"/>
    </row>
    <row r="148" spans="1:27" s="32" customFormat="1" hidden="1">
      <c r="A148" s="47" t="str">
        <f>+IF(Z148=0,"ẩn",MAX($A$6:A147)+1)</f>
        <v>ẩn</v>
      </c>
      <c r="B148" s="33" t="s">
        <v>859</v>
      </c>
      <c r="C148" s="35" t="s">
        <v>4</v>
      </c>
      <c r="D148" s="1" t="s">
        <v>860</v>
      </c>
      <c r="E148" s="49"/>
      <c r="F148" s="47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102">
        <f t="shared" si="2"/>
        <v>0</v>
      </c>
      <c r="AA148" s="35"/>
    </row>
    <row r="149" spans="1:27">
      <c r="A149" s="47">
        <f>+IF(Z149=0,"ẩn",MAX($A$6:A148)+1)</f>
        <v>71</v>
      </c>
      <c r="B149" s="34" t="s">
        <v>2306</v>
      </c>
      <c r="C149" s="36" t="s">
        <v>4</v>
      </c>
      <c r="D149" s="15" t="s">
        <v>2307</v>
      </c>
      <c r="E149" s="47"/>
      <c r="F149" s="47"/>
      <c r="G149" s="47"/>
      <c r="H149" s="47"/>
      <c r="I149" s="47"/>
      <c r="J149" s="47">
        <v>7</v>
      </c>
      <c r="K149" s="47"/>
      <c r="L149" s="47">
        <v>14</v>
      </c>
      <c r="M149" s="47"/>
      <c r="N149" s="47"/>
      <c r="O149" s="47"/>
      <c r="P149" s="47">
        <v>7</v>
      </c>
      <c r="Q149" s="47"/>
      <c r="R149" s="47">
        <v>8</v>
      </c>
      <c r="S149" s="47">
        <v>14</v>
      </c>
      <c r="T149" s="47"/>
      <c r="U149" s="47">
        <v>7</v>
      </c>
      <c r="V149" s="47"/>
      <c r="W149" s="47"/>
      <c r="X149" s="47"/>
      <c r="Y149" s="47"/>
      <c r="Z149" s="557">
        <f t="shared" si="2"/>
        <v>57</v>
      </c>
      <c r="AA149" s="36"/>
    </row>
    <row r="150" spans="1:27">
      <c r="A150" s="47">
        <f>+IF(Z150=0,"ẩn",MAX($A$6:A149)+1)</f>
        <v>72</v>
      </c>
      <c r="B150" s="34" t="s">
        <v>861</v>
      </c>
      <c r="C150" s="36" t="s">
        <v>4</v>
      </c>
      <c r="D150" s="15" t="s">
        <v>862</v>
      </c>
      <c r="E150" s="47"/>
      <c r="F150" s="47"/>
      <c r="G150" s="47"/>
      <c r="H150" s="47"/>
      <c r="I150" s="47"/>
      <c r="J150" s="47">
        <v>7</v>
      </c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557">
        <f t="shared" si="2"/>
        <v>7</v>
      </c>
      <c r="AA150" s="36"/>
    </row>
    <row r="151" spans="1:27" s="32" customFormat="1" hidden="1">
      <c r="A151" s="47" t="str">
        <f>+IF(Z151=0,"ẩn",MAX($A$6:A150)+1)</f>
        <v>ẩn</v>
      </c>
      <c r="B151" s="33" t="s">
        <v>863</v>
      </c>
      <c r="C151" s="35" t="s">
        <v>9</v>
      </c>
      <c r="D151" s="1" t="s">
        <v>864</v>
      </c>
      <c r="E151" s="49"/>
      <c r="F151" s="47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102">
        <f t="shared" si="2"/>
        <v>0</v>
      </c>
      <c r="AA151" s="35"/>
    </row>
    <row r="152" spans="1:27" s="32" customFormat="1" hidden="1">
      <c r="A152" s="47" t="str">
        <f>+IF(Z152=0,"ẩn",MAX($A$6:A151)+1)</f>
        <v>ẩn</v>
      </c>
      <c r="B152" s="33" t="s">
        <v>830</v>
      </c>
      <c r="C152" s="35" t="s">
        <v>9</v>
      </c>
      <c r="D152" s="35" t="s">
        <v>865</v>
      </c>
      <c r="E152" s="49"/>
      <c r="F152" s="47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102">
        <f t="shared" si="2"/>
        <v>0</v>
      </c>
      <c r="AA152" s="35"/>
    </row>
    <row r="153" spans="1:27">
      <c r="A153" s="47">
        <f>+IF(Z153=0,"ẩn",MAX($A$6:A152)+1)</f>
        <v>73</v>
      </c>
      <c r="B153" s="34" t="s">
        <v>832</v>
      </c>
      <c r="C153" s="36" t="s">
        <v>9</v>
      </c>
      <c r="D153" s="36" t="s">
        <v>2305</v>
      </c>
      <c r="E153" s="47"/>
      <c r="F153" s="47"/>
      <c r="G153" s="47"/>
      <c r="H153" s="47"/>
      <c r="I153" s="47"/>
      <c r="J153" s="47">
        <v>1</v>
      </c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>
        <v>1</v>
      </c>
      <c r="W153" s="47"/>
      <c r="X153" s="47"/>
      <c r="Y153" s="47"/>
      <c r="Z153" s="557">
        <f t="shared" si="2"/>
        <v>2</v>
      </c>
      <c r="AA153" s="36"/>
    </row>
    <row r="154" spans="1:27">
      <c r="A154" s="47">
        <f>+IF(Z154=0,"ẩn",MAX($A$6:A153)+1)</f>
        <v>74</v>
      </c>
      <c r="B154" s="34" t="s">
        <v>866</v>
      </c>
      <c r="C154" s="36" t="s">
        <v>9</v>
      </c>
      <c r="D154" s="36" t="s">
        <v>867</v>
      </c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>
        <v>1</v>
      </c>
      <c r="Q154" s="47"/>
      <c r="R154" s="47"/>
      <c r="S154" s="47"/>
      <c r="T154" s="47"/>
      <c r="U154" s="47">
        <v>1</v>
      </c>
      <c r="V154" s="47"/>
      <c r="W154" s="47"/>
      <c r="X154" s="47"/>
      <c r="Y154" s="47"/>
      <c r="Z154" s="557">
        <f t="shared" si="2"/>
        <v>2</v>
      </c>
      <c r="AA154" s="36"/>
    </row>
    <row r="155" spans="1:27" s="32" customFormat="1" hidden="1">
      <c r="A155" s="47" t="str">
        <f>+IF(Z155=0,"ẩn",MAX($A$6:A154)+1)</f>
        <v>ẩn</v>
      </c>
      <c r="B155" s="33" t="s">
        <v>751</v>
      </c>
      <c r="C155" s="35" t="s">
        <v>12</v>
      </c>
      <c r="D155" s="35" t="s">
        <v>647</v>
      </c>
      <c r="E155" s="49"/>
      <c r="F155" s="47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102">
        <f t="shared" si="2"/>
        <v>0</v>
      </c>
      <c r="AA155" s="35"/>
    </row>
    <row r="156" spans="1:27" s="32" customFormat="1" hidden="1">
      <c r="A156" s="47" t="str">
        <f>+IF(Z156=0,"ẩn",MAX($A$6:A155)+1)</f>
        <v>ẩn</v>
      </c>
      <c r="B156" s="33" t="s">
        <v>868</v>
      </c>
      <c r="C156" s="35" t="s">
        <v>12</v>
      </c>
      <c r="D156" s="35" t="s">
        <v>869</v>
      </c>
      <c r="E156" s="49"/>
      <c r="F156" s="47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102">
        <f t="shared" si="2"/>
        <v>0</v>
      </c>
      <c r="AA156" s="35"/>
    </row>
    <row r="157" spans="1:27" s="32" customFormat="1" hidden="1">
      <c r="A157" s="47" t="str">
        <f>+IF(Z157=0,"ẩn",MAX($A$6:A156)+1)</f>
        <v>ẩn</v>
      </c>
      <c r="B157" s="33" t="s">
        <v>870</v>
      </c>
      <c r="C157" s="35" t="s">
        <v>12</v>
      </c>
      <c r="D157" s="35" t="s">
        <v>926</v>
      </c>
      <c r="E157" s="49"/>
      <c r="F157" s="47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102">
        <f t="shared" si="2"/>
        <v>0</v>
      </c>
      <c r="AA157" s="35"/>
    </row>
    <row r="158" spans="1:27" s="32" customFormat="1" hidden="1">
      <c r="A158" s="47" t="str">
        <f>+IF(Z158=0,"ẩn",MAX($A$6:A157)+1)</f>
        <v>ẩn</v>
      </c>
      <c r="B158" s="33" t="s">
        <v>871</v>
      </c>
      <c r="C158" s="35" t="s">
        <v>12</v>
      </c>
      <c r="D158" s="52" t="s">
        <v>872</v>
      </c>
      <c r="E158" s="49"/>
      <c r="F158" s="47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102">
        <f t="shared" si="2"/>
        <v>0</v>
      </c>
      <c r="AA158" s="35"/>
    </row>
    <row r="159" spans="1:27" s="32" customFormat="1" hidden="1">
      <c r="A159" s="47" t="str">
        <f>+IF(Z159=0,"ẩn",MAX($A$6:A158)+1)</f>
        <v>ẩn</v>
      </c>
      <c r="B159" s="33" t="s">
        <v>873</v>
      </c>
      <c r="C159" s="35" t="s">
        <v>12</v>
      </c>
      <c r="D159" s="35" t="s">
        <v>874</v>
      </c>
      <c r="E159" s="49"/>
      <c r="F159" s="47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102">
        <f t="shared" si="2"/>
        <v>0</v>
      </c>
      <c r="AA159" s="35"/>
    </row>
    <row r="160" spans="1:27" s="32" customFormat="1" hidden="1">
      <c r="A160" s="47" t="str">
        <f>+IF(Z160=0,"ẩn",MAX($A$6:A159)+1)</f>
        <v>ẩn</v>
      </c>
      <c r="B160" s="33" t="s">
        <v>875</v>
      </c>
      <c r="C160" s="35" t="s">
        <v>12</v>
      </c>
      <c r="D160" s="35" t="s">
        <v>628</v>
      </c>
      <c r="E160" s="49"/>
      <c r="F160" s="47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102">
        <f t="shared" si="2"/>
        <v>0</v>
      </c>
      <c r="AA160" s="35"/>
    </row>
    <row r="161" spans="1:27" s="32" customFormat="1" hidden="1">
      <c r="A161" s="47" t="str">
        <f>+IF(Z161=0,"ẩn",MAX($A$6:A160)+1)</f>
        <v>ẩn</v>
      </c>
      <c r="B161" s="33" t="s">
        <v>876</v>
      </c>
      <c r="C161" s="35" t="s">
        <v>12</v>
      </c>
      <c r="D161" s="35" t="s">
        <v>634</v>
      </c>
      <c r="E161" s="49"/>
      <c r="F161" s="47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102">
        <f t="shared" si="2"/>
        <v>0</v>
      </c>
      <c r="AA161" s="35"/>
    </row>
    <row r="162" spans="1:27" s="32" customFormat="1" hidden="1">
      <c r="A162" s="47" t="str">
        <f>+IF(Z162=0,"ẩn",MAX($A$6:A161)+1)</f>
        <v>ẩn</v>
      </c>
      <c r="B162" s="33" t="s">
        <v>877</v>
      </c>
      <c r="C162" s="35" t="s">
        <v>12</v>
      </c>
      <c r="D162" s="52" t="s">
        <v>878</v>
      </c>
      <c r="E162" s="49"/>
      <c r="F162" s="47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102">
        <f t="shared" si="2"/>
        <v>0</v>
      </c>
      <c r="AA162" s="35"/>
    </row>
    <row r="163" spans="1:27" s="32" customFormat="1" hidden="1">
      <c r="A163" s="47" t="str">
        <f>+IF(Z163=0,"ẩn",MAX($A$6:A162)+1)</f>
        <v>ẩn</v>
      </c>
      <c r="B163" s="33" t="s">
        <v>879</v>
      </c>
      <c r="C163" s="35" t="s">
        <v>9</v>
      </c>
      <c r="D163" s="52" t="s">
        <v>880</v>
      </c>
      <c r="E163" s="49"/>
      <c r="F163" s="47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102">
        <f t="shared" si="2"/>
        <v>0</v>
      </c>
      <c r="AA163" s="35"/>
    </row>
    <row r="164" spans="1:27" hidden="1">
      <c r="A164" s="47" t="str">
        <f>+IF(Z164=0,"ẩn",MAX($A$6:A163)+1)</f>
        <v>ẩn</v>
      </c>
      <c r="B164" s="60" t="s">
        <v>881</v>
      </c>
      <c r="C164" s="61" t="s">
        <v>9</v>
      </c>
      <c r="D164" s="62" t="s">
        <v>882</v>
      </c>
      <c r="E164" s="63"/>
      <c r="F164" s="59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102">
        <f t="shared" si="2"/>
        <v>0</v>
      </c>
      <c r="AA164" s="61"/>
    </row>
    <row r="165" spans="1:27">
      <c r="A165" s="416"/>
      <c r="B165" s="103"/>
      <c r="C165" s="103"/>
      <c r="D165" s="103"/>
      <c r="E165" s="417"/>
      <c r="F165" s="417"/>
      <c r="G165" s="417"/>
      <c r="H165" s="417"/>
      <c r="I165" s="417"/>
      <c r="J165" s="417"/>
      <c r="K165" s="417"/>
      <c r="L165" s="417"/>
      <c r="M165" s="417"/>
      <c r="N165" s="417"/>
      <c r="O165" s="417"/>
      <c r="P165" s="417"/>
      <c r="Q165" s="417"/>
      <c r="R165" s="417"/>
      <c r="S165" s="417"/>
      <c r="T165" s="417"/>
      <c r="U165" s="417"/>
      <c r="V165" s="417"/>
      <c r="W165" s="417"/>
      <c r="X165" s="417"/>
      <c r="Y165" s="417"/>
      <c r="Z165" s="563"/>
      <c r="AA165" s="416"/>
    </row>
  </sheetData>
  <autoFilter ref="A4:AA164" xr:uid="{00000000-0009-0000-0000-000006000000}">
    <filterColumn colId="0">
      <filters blank="1">
        <filter val="1"/>
        <filter val="10"/>
        <filter val="11"/>
        <filter val="12"/>
        <filter val="13"/>
        <filter val="14"/>
        <filter val="15"/>
        <filter val="16"/>
        <filter val="17"/>
        <filter val="18"/>
        <filter val="19"/>
        <filter val="2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3"/>
        <filter val="30"/>
        <filter val="31"/>
        <filter val="32"/>
        <filter val="33"/>
        <filter val="34"/>
        <filter val="35"/>
        <filter val="36"/>
        <filter val="37"/>
        <filter val="38"/>
        <filter val="39"/>
        <filter val="4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  <filter val="5"/>
        <filter val="50"/>
        <filter val="51"/>
        <filter val="52"/>
        <filter val="53"/>
        <filter val="54"/>
        <filter val="55"/>
        <filter val="56"/>
        <filter val="57"/>
        <filter val="58"/>
        <filter val="59"/>
        <filter val="6"/>
        <filter val="60"/>
        <filter val="61"/>
        <filter val="62"/>
        <filter val="63"/>
        <filter val="64"/>
        <filter val="65"/>
        <filter val="66"/>
        <filter val="67"/>
        <filter val="68"/>
        <filter val="69"/>
        <filter val="7"/>
        <filter val="70"/>
        <filter val="71"/>
        <filter val="72"/>
        <filter val="73"/>
        <filter val="74"/>
        <filter val="8"/>
        <filter val="9"/>
        <filter val="A"/>
        <filter val="B"/>
        <filter val="C"/>
        <filter val="I"/>
        <filter val="II"/>
        <filter val="III"/>
      </filters>
    </filterColumn>
  </autoFilter>
  <mergeCells count="6">
    <mergeCell ref="AA93:AA95"/>
    <mergeCell ref="A3:A4"/>
    <mergeCell ref="B3:B4"/>
    <mergeCell ref="C3:C4"/>
    <mergeCell ref="D3:D4"/>
    <mergeCell ref="AA3:AA4"/>
  </mergeCells>
  <conditionalFormatting sqref="D6">
    <cfRule type="duplicateValues" dxfId="301" priority="292" stopIfTrue="1"/>
    <cfRule type="duplicateValues" dxfId="300" priority="302" stopIfTrue="1"/>
  </conditionalFormatting>
  <conditionalFormatting sqref="D9">
    <cfRule type="duplicateValues" dxfId="299" priority="126" stopIfTrue="1"/>
    <cfRule type="duplicateValues" dxfId="298" priority="127" stopIfTrue="1"/>
    <cfRule type="duplicateValues" dxfId="297" priority="125" stopIfTrue="1"/>
  </conditionalFormatting>
  <conditionalFormatting sqref="D10 D7:D8">
    <cfRule type="duplicateValues" dxfId="296" priority="129" stopIfTrue="1"/>
    <cfRule type="duplicateValues" dxfId="295" priority="130" stopIfTrue="1"/>
    <cfRule type="duplicateValues" dxfId="294" priority="128" stopIfTrue="1"/>
  </conditionalFormatting>
  <conditionalFormatting sqref="D11">
    <cfRule type="duplicateValues" dxfId="293" priority="172" stopIfTrue="1"/>
    <cfRule type="duplicateValues" dxfId="292" priority="173" stopIfTrue="1"/>
    <cfRule type="duplicateValues" dxfId="291" priority="174" stopIfTrue="1"/>
  </conditionalFormatting>
  <conditionalFormatting sqref="D13">
    <cfRule type="duplicateValues" dxfId="290" priority="177" stopIfTrue="1"/>
    <cfRule type="duplicateValues" dxfId="289" priority="176" stopIfTrue="1"/>
    <cfRule type="duplicateValues" dxfId="288" priority="175" stopIfTrue="1"/>
  </conditionalFormatting>
  <conditionalFormatting sqref="D14:D16">
    <cfRule type="duplicateValues" dxfId="287" priority="291" stopIfTrue="1"/>
  </conditionalFormatting>
  <conditionalFormatting sqref="D17:D19">
    <cfRule type="duplicateValues" dxfId="286" priority="205" stopIfTrue="1"/>
    <cfRule type="duplicateValues" dxfId="285" priority="204" stopIfTrue="1"/>
    <cfRule type="duplicateValues" dxfId="284" priority="203" stopIfTrue="1"/>
  </conditionalFormatting>
  <conditionalFormatting sqref="D20">
    <cfRule type="duplicateValues" dxfId="283" priority="293" stopIfTrue="1"/>
    <cfRule type="duplicateValues" dxfId="282" priority="303" stopIfTrue="1"/>
  </conditionalFormatting>
  <conditionalFormatting sqref="D21">
    <cfRule type="duplicateValues" dxfId="281" priority="297" stopIfTrue="1"/>
    <cfRule type="duplicateValues" dxfId="280" priority="310" stopIfTrue="1"/>
  </conditionalFormatting>
  <conditionalFormatting sqref="D22:D23">
    <cfRule type="duplicateValues" dxfId="279" priority="171" stopIfTrue="1"/>
    <cfRule type="duplicateValues" dxfId="278" priority="169" stopIfTrue="1"/>
    <cfRule type="duplicateValues" dxfId="277" priority="170" stopIfTrue="1"/>
  </conditionalFormatting>
  <conditionalFormatting sqref="D24">
    <cfRule type="duplicateValues" dxfId="276" priority="298" stopIfTrue="1"/>
    <cfRule type="duplicateValues" dxfId="275" priority="311" stopIfTrue="1"/>
  </conditionalFormatting>
  <conditionalFormatting sqref="D25:D26">
    <cfRule type="duplicateValues" dxfId="274" priority="167" stopIfTrue="1"/>
    <cfRule type="duplicateValues" dxfId="273" priority="168" stopIfTrue="1"/>
    <cfRule type="duplicateValues" dxfId="272" priority="166" stopIfTrue="1"/>
  </conditionalFormatting>
  <conditionalFormatting sqref="D27:D28">
    <cfRule type="duplicateValues" dxfId="271" priority="165" stopIfTrue="1"/>
    <cfRule type="duplicateValues" dxfId="270" priority="164" stopIfTrue="1"/>
    <cfRule type="duplicateValues" dxfId="269" priority="163" stopIfTrue="1"/>
  </conditionalFormatting>
  <conditionalFormatting sqref="D29">
    <cfRule type="duplicateValues" dxfId="268" priority="162" stopIfTrue="1"/>
  </conditionalFormatting>
  <conditionalFormatting sqref="D30:D31">
    <cfRule type="duplicateValues" dxfId="267" priority="271" stopIfTrue="1"/>
    <cfRule type="duplicateValues" dxfId="266" priority="270" stopIfTrue="1"/>
    <cfRule type="duplicateValues" dxfId="265" priority="272" stopIfTrue="1"/>
  </conditionalFormatting>
  <conditionalFormatting sqref="D32">
    <cfRule type="duplicateValues" dxfId="264" priority="312" stopIfTrue="1"/>
    <cfRule type="duplicateValues" dxfId="263" priority="299" stopIfTrue="1"/>
  </conditionalFormatting>
  <conditionalFormatting sqref="D35">
    <cfRule type="duplicateValues" dxfId="262" priority="160" stopIfTrue="1"/>
    <cfRule type="duplicateValues" dxfId="261" priority="161" stopIfTrue="1"/>
  </conditionalFormatting>
  <conditionalFormatting sqref="D36">
    <cfRule type="duplicateValues" dxfId="260" priority="159" stopIfTrue="1"/>
    <cfRule type="duplicateValues" dxfId="259" priority="158" stopIfTrue="1"/>
  </conditionalFormatting>
  <conditionalFormatting sqref="D37">
    <cfRule type="duplicateValues" dxfId="258" priority="157" stopIfTrue="1"/>
    <cfRule type="duplicateValues" dxfId="257" priority="156" stopIfTrue="1"/>
  </conditionalFormatting>
  <conditionalFormatting sqref="D38">
    <cfRule type="duplicateValues" dxfId="256" priority="139" stopIfTrue="1"/>
    <cfRule type="duplicateValues" dxfId="255" priority="138" stopIfTrue="1"/>
  </conditionalFormatting>
  <conditionalFormatting sqref="D39">
    <cfRule type="duplicateValues" dxfId="254" priority="313" stopIfTrue="1"/>
    <cfRule type="duplicateValues" dxfId="253" priority="300" stopIfTrue="1"/>
  </conditionalFormatting>
  <conditionalFormatting sqref="D40">
    <cfRule type="duplicateValues" dxfId="252" priority="153" stopIfTrue="1"/>
    <cfRule type="duplicateValues" dxfId="251" priority="154" stopIfTrue="1"/>
    <cfRule type="duplicateValues" dxfId="250" priority="155" stopIfTrue="1"/>
  </conditionalFormatting>
  <conditionalFormatting sqref="D41">
    <cfRule type="duplicateValues" dxfId="249" priority="2" stopIfTrue="1"/>
    <cfRule type="duplicateValues" dxfId="248" priority="1" stopIfTrue="1"/>
  </conditionalFormatting>
  <conditionalFormatting sqref="D53:D55">
    <cfRule type="duplicateValues" dxfId="247" priority="202" stopIfTrue="1"/>
    <cfRule type="duplicateValues" dxfId="246" priority="200" stopIfTrue="1"/>
    <cfRule type="duplicateValues" dxfId="245" priority="201" stopIfTrue="1"/>
  </conditionalFormatting>
  <conditionalFormatting sqref="D56">
    <cfRule type="duplicateValues" dxfId="244" priority="294" stopIfTrue="1"/>
    <cfRule type="duplicateValues" dxfId="243" priority="304" stopIfTrue="1"/>
  </conditionalFormatting>
  <conditionalFormatting sqref="D57">
    <cfRule type="duplicateValues" dxfId="242" priority="267" stopIfTrue="1"/>
    <cfRule type="duplicateValues" dxfId="241" priority="269" stopIfTrue="1"/>
    <cfRule type="duplicateValues" dxfId="240" priority="268" stopIfTrue="1"/>
  </conditionalFormatting>
  <conditionalFormatting sqref="D58">
    <cfRule type="duplicateValues" dxfId="239" priority="5" stopIfTrue="1"/>
    <cfRule type="duplicateValues" dxfId="238" priority="4" stopIfTrue="1"/>
    <cfRule type="duplicateValues" dxfId="237" priority="3" stopIfTrue="1"/>
  </conditionalFormatting>
  <conditionalFormatting sqref="D59">
    <cfRule type="duplicateValues" dxfId="236" priority="266" stopIfTrue="1"/>
    <cfRule type="duplicateValues" dxfId="235" priority="265" stopIfTrue="1"/>
    <cfRule type="duplicateValues" dxfId="234" priority="264" stopIfTrue="1"/>
  </conditionalFormatting>
  <conditionalFormatting sqref="D60">
    <cfRule type="duplicateValues" dxfId="233" priority="186" stopIfTrue="1"/>
    <cfRule type="duplicateValues" dxfId="232" priority="185" stopIfTrue="1"/>
    <cfRule type="duplicateValues" dxfId="231" priority="184" stopIfTrue="1"/>
  </conditionalFormatting>
  <conditionalFormatting sqref="D64">
    <cfRule type="duplicateValues" dxfId="230" priority="150" stopIfTrue="1"/>
    <cfRule type="duplicateValues" dxfId="229" priority="152" stopIfTrue="1"/>
    <cfRule type="duplicateValues" dxfId="228" priority="151" stopIfTrue="1"/>
  </conditionalFormatting>
  <conditionalFormatting sqref="D65">
    <cfRule type="duplicateValues" dxfId="227" priority="142" stopIfTrue="1"/>
    <cfRule type="duplicateValues" dxfId="226" priority="141" stopIfTrue="1"/>
    <cfRule type="duplicateValues" dxfId="225" priority="140" stopIfTrue="1"/>
  </conditionalFormatting>
  <conditionalFormatting sqref="D66">
    <cfRule type="duplicateValues" dxfId="224" priority="233"/>
    <cfRule type="duplicateValues" dxfId="223" priority="232" stopIfTrue="1"/>
    <cfRule type="duplicateValues" dxfId="222" priority="235" stopIfTrue="1"/>
    <cfRule type="duplicateValues" dxfId="221" priority="234" stopIfTrue="1"/>
  </conditionalFormatting>
  <conditionalFormatting sqref="D67">
    <cfRule type="duplicateValues" dxfId="220" priority="286"/>
  </conditionalFormatting>
  <conditionalFormatting sqref="D68">
    <cfRule type="duplicateValues" dxfId="219" priority="276" stopIfTrue="1"/>
    <cfRule type="duplicateValues" dxfId="218" priority="273" stopIfTrue="1"/>
    <cfRule type="duplicateValues" dxfId="217" priority="274"/>
    <cfRule type="duplicateValues" dxfId="216" priority="275" stopIfTrue="1"/>
  </conditionalFormatting>
  <conditionalFormatting sqref="D69">
    <cfRule type="duplicateValues" dxfId="215" priority="285"/>
  </conditionalFormatting>
  <conditionalFormatting sqref="D70">
    <cfRule type="duplicateValues" dxfId="214" priority="10"/>
    <cfRule type="duplicateValues" dxfId="213" priority="11" stopIfTrue="1"/>
  </conditionalFormatting>
  <conditionalFormatting sqref="D71">
    <cfRule type="duplicateValues" dxfId="212" priority="278"/>
  </conditionalFormatting>
  <conditionalFormatting sqref="D72">
    <cfRule type="duplicateValues" dxfId="211" priority="181" stopIfTrue="1"/>
    <cfRule type="duplicateValues" dxfId="210" priority="180"/>
  </conditionalFormatting>
  <conditionalFormatting sqref="D73">
    <cfRule type="duplicateValues" dxfId="209" priority="182"/>
    <cfRule type="duplicateValues" dxfId="208" priority="183" stopIfTrue="1"/>
  </conditionalFormatting>
  <conditionalFormatting sqref="D74">
    <cfRule type="duplicateValues" dxfId="207" priority="280"/>
  </conditionalFormatting>
  <conditionalFormatting sqref="D75">
    <cfRule type="duplicateValues" dxfId="206" priority="261" stopIfTrue="1"/>
    <cfRule type="duplicateValues" dxfId="205" priority="263" stopIfTrue="1"/>
    <cfRule type="duplicateValues" dxfId="204" priority="262" stopIfTrue="1"/>
  </conditionalFormatting>
  <conditionalFormatting sqref="D76:D77">
    <cfRule type="duplicateValues" dxfId="203" priority="196" stopIfTrue="1"/>
    <cfRule type="duplicateValues" dxfId="202" priority="194" stopIfTrue="1"/>
    <cfRule type="duplicateValues" dxfId="201" priority="195" stopIfTrue="1"/>
  </conditionalFormatting>
  <conditionalFormatting sqref="D78">
    <cfRule type="duplicateValues" dxfId="200" priority="9" stopIfTrue="1"/>
    <cfRule type="duplicateValues" dxfId="199" priority="8"/>
  </conditionalFormatting>
  <conditionalFormatting sqref="D79 D71">
    <cfRule type="duplicateValues" dxfId="198" priority="288" stopIfTrue="1"/>
  </conditionalFormatting>
  <conditionalFormatting sqref="D79">
    <cfRule type="duplicateValues" dxfId="197" priority="277"/>
  </conditionalFormatting>
  <conditionalFormatting sqref="D80:D81">
    <cfRule type="duplicateValues" dxfId="196" priority="179" stopIfTrue="1"/>
    <cfRule type="duplicateValues" dxfId="195" priority="178"/>
  </conditionalFormatting>
  <conditionalFormatting sqref="D82">
    <cfRule type="duplicateValues" dxfId="194" priority="279"/>
  </conditionalFormatting>
  <conditionalFormatting sqref="D83:D84">
    <cfRule type="duplicateValues" dxfId="193" priority="258" stopIfTrue="1"/>
    <cfRule type="duplicateValues" dxfId="192" priority="260" stopIfTrue="1"/>
    <cfRule type="duplicateValues" dxfId="191" priority="259" stopIfTrue="1"/>
  </conditionalFormatting>
  <conditionalFormatting sqref="D85">
    <cfRule type="duplicateValues" dxfId="190" priority="199" stopIfTrue="1"/>
    <cfRule type="duplicateValues" dxfId="189" priority="197" stopIfTrue="1"/>
    <cfRule type="duplicateValues" dxfId="188" priority="198" stopIfTrue="1"/>
  </conditionalFormatting>
  <conditionalFormatting sqref="D86">
    <cfRule type="duplicateValues" dxfId="187" priority="283"/>
  </conditionalFormatting>
  <conditionalFormatting sqref="D87">
    <cfRule type="duplicateValues" dxfId="186" priority="282"/>
  </conditionalFormatting>
  <conditionalFormatting sqref="D88">
    <cfRule type="duplicateValues" dxfId="185" priority="257" stopIfTrue="1"/>
    <cfRule type="duplicateValues" dxfId="184" priority="256" stopIfTrue="1"/>
    <cfRule type="duplicateValues" dxfId="183" priority="255" stopIfTrue="1"/>
  </conditionalFormatting>
  <conditionalFormatting sqref="D89">
    <cfRule type="duplicateValues" dxfId="182" priority="254" stopIfTrue="1"/>
  </conditionalFormatting>
  <conditionalFormatting sqref="D90">
    <cfRule type="duplicateValues" dxfId="181" priority="284"/>
  </conditionalFormatting>
  <conditionalFormatting sqref="D91:D92">
    <cfRule type="duplicateValues" dxfId="180" priority="281"/>
  </conditionalFormatting>
  <conditionalFormatting sqref="D93">
    <cfRule type="duplicateValues" dxfId="179" priority="287"/>
  </conditionalFormatting>
  <conditionalFormatting sqref="D96">
    <cfRule type="duplicateValues" dxfId="178" priority="252" stopIfTrue="1"/>
    <cfRule type="duplicateValues" dxfId="177" priority="251" stopIfTrue="1"/>
    <cfRule type="duplicateValues" dxfId="176" priority="253" stopIfTrue="1"/>
  </conditionalFormatting>
  <conditionalFormatting sqref="D97">
    <cfRule type="duplicateValues" dxfId="175" priority="249" stopIfTrue="1"/>
    <cfRule type="duplicateValues" dxfId="174" priority="248" stopIfTrue="1"/>
    <cfRule type="duplicateValues" dxfId="173" priority="250" stopIfTrue="1"/>
  </conditionalFormatting>
  <conditionalFormatting sqref="D98">
    <cfRule type="duplicateValues" dxfId="172" priority="305" stopIfTrue="1"/>
    <cfRule type="duplicateValues" dxfId="171" priority="295" stopIfTrue="1"/>
  </conditionalFormatting>
  <conditionalFormatting sqref="D99:D100 D106">
    <cfRule type="duplicateValues" dxfId="170" priority="289" stopIfTrue="1"/>
  </conditionalFormatting>
  <conditionalFormatting sqref="D101">
    <cfRule type="duplicateValues" dxfId="169" priority="123" stopIfTrue="1"/>
    <cfRule type="duplicateValues" dxfId="168" priority="124" stopIfTrue="1"/>
    <cfRule type="duplicateValues" dxfId="167" priority="122" stopIfTrue="1"/>
  </conditionalFormatting>
  <conditionalFormatting sqref="D102">
    <cfRule type="duplicateValues" dxfId="166" priority="120" stopIfTrue="1"/>
    <cfRule type="duplicateValues" dxfId="165" priority="119" stopIfTrue="1"/>
    <cfRule type="duplicateValues" dxfId="164" priority="121" stopIfTrue="1"/>
  </conditionalFormatting>
  <conditionalFormatting sqref="D103">
    <cfRule type="duplicateValues" dxfId="163" priority="193" stopIfTrue="1"/>
  </conditionalFormatting>
  <conditionalFormatting sqref="D104:D105">
    <cfRule type="duplicateValues" dxfId="162" priority="118" stopIfTrue="1"/>
    <cfRule type="duplicateValues" dxfId="161" priority="116" stopIfTrue="1"/>
    <cfRule type="duplicateValues" dxfId="160" priority="117" stopIfTrue="1"/>
  </conditionalFormatting>
  <conditionalFormatting sqref="D108">
    <cfRule type="duplicateValues" dxfId="159" priority="206" stopIfTrue="1"/>
  </conditionalFormatting>
  <conditionalFormatting sqref="D109:D110">
    <cfRule type="duplicateValues" dxfId="158" priority="212" stopIfTrue="1"/>
    <cfRule type="duplicateValues" dxfId="157" priority="213" stopIfTrue="1"/>
    <cfRule type="duplicateValues" dxfId="156" priority="214" stopIfTrue="1"/>
  </conditionalFormatting>
  <conditionalFormatting sqref="D111">
    <cfRule type="duplicateValues" dxfId="155" priority="192" stopIfTrue="1"/>
    <cfRule type="duplicateValues" dxfId="154" priority="191"/>
  </conditionalFormatting>
  <conditionalFormatting sqref="D112">
    <cfRule type="duplicateValues" dxfId="153" priority="244"/>
  </conditionalFormatting>
  <conditionalFormatting sqref="D113">
    <cfRule type="duplicateValues" dxfId="152" priority="190" stopIfTrue="1"/>
    <cfRule type="duplicateValues" dxfId="151" priority="189"/>
  </conditionalFormatting>
  <conditionalFormatting sqref="D114">
    <cfRule type="duplicateValues" dxfId="150" priority="246"/>
  </conditionalFormatting>
  <conditionalFormatting sqref="D115">
    <cfRule type="duplicateValues" dxfId="149" priority="188" stopIfTrue="1"/>
    <cfRule type="duplicateValues" dxfId="148" priority="187"/>
  </conditionalFormatting>
  <conditionalFormatting sqref="D116">
    <cfRule type="duplicateValues" dxfId="147" priority="148"/>
    <cfRule type="duplicateValues" dxfId="146" priority="149" stopIfTrue="1"/>
  </conditionalFormatting>
  <conditionalFormatting sqref="D117 D112">
    <cfRule type="duplicateValues" dxfId="145" priority="247" stopIfTrue="1"/>
  </conditionalFormatting>
  <conditionalFormatting sqref="D117">
    <cfRule type="duplicateValues" dxfId="144" priority="243"/>
  </conditionalFormatting>
  <conditionalFormatting sqref="D118">
    <cfRule type="duplicateValues" dxfId="143" priority="131"/>
    <cfRule type="duplicateValues" dxfId="142" priority="132" stopIfTrue="1"/>
  </conditionalFormatting>
  <conditionalFormatting sqref="D119 D114">
    <cfRule type="duplicateValues" dxfId="141" priority="290" stopIfTrue="1"/>
  </conditionalFormatting>
  <conditionalFormatting sqref="D119">
    <cfRule type="duplicateValues" dxfId="140" priority="245"/>
  </conditionalFormatting>
  <conditionalFormatting sqref="D120">
    <cfRule type="duplicateValues" dxfId="139" priority="240" stopIfTrue="1"/>
    <cfRule type="duplicateValues" dxfId="138" priority="242" stopIfTrue="1"/>
    <cfRule type="duplicateValues" dxfId="137" priority="241" stopIfTrue="1"/>
  </conditionalFormatting>
  <conditionalFormatting sqref="D121">
    <cfRule type="duplicateValues" dxfId="136" priority="107" stopIfTrue="1"/>
    <cfRule type="duplicateValues" dxfId="135" priority="109" stopIfTrue="1"/>
    <cfRule type="duplicateValues" dxfId="134" priority="108" stopIfTrue="1"/>
  </conditionalFormatting>
  <conditionalFormatting sqref="D122">
    <cfRule type="duplicateValues" dxfId="133" priority="239" stopIfTrue="1"/>
    <cfRule type="duplicateValues" dxfId="132" priority="238" stopIfTrue="1"/>
    <cfRule type="duplicateValues" dxfId="131" priority="237"/>
    <cfRule type="duplicateValues" dxfId="130" priority="236" stopIfTrue="1"/>
  </conditionalFormatting>
  <conditionalFormatting sqref="D123:D124 D126 D128">
    <cfRule type="duplicateValues" dxfId="129" priority="147" stopIfTrue="1"/>
  </conditionalFormatting>
  <conditionalFormatting sqref="D125">
    <cfRule type="duplicateValues" dxfId="128" priority="7" stopIfTrue="1"/>
  </conditionalFormatting>
  <conditionalFormatting sqref="D127">
    <cfRule type="duplicateValues" dxfId="127" priority="6" stopIfTrue="1"/>
  </conditionalFormatting>
  <conditionalFormatting sqref="D129">
    <cfRule type="duplicateValues" dxfId="126" priority="146" stopIfTrue="1"/>
  </conditionalFormatting>
  <conditionalFormatting sqref="D130">
    <cfRule type="duplicateValues" dxfId="125" priority="228" stopIfTrue="1"/>
    <cfRule type="duplicateValues" dxfId="124" priority="229"/>
    <cfRule type="duplicateValues" dxfId="123" priority="230" stopIfTrue="1"/>
    <cfRule type="duplicateValues" dxfId="122" priority="231" stopIfTrue="1"/>
  </conditionalFormatting>
  <conditionalFormatting sqref="D131">
    <cfRule type="duplicateValues" dxfId="121" priority="296" stopIfTrue="1"/>
    <cfRule type="duplicateValues" dxfId="120" priority="306" stopIfTrue="1"/>
  </conditionalFormatting>
  <conditionalFormatting sqref="D132">
    <cfRule type="duplicateValues" dxfId="119" priority="115" stopIfTrue="1"/>
    <cfRule type="duplicateValues" dxfId="118" priority="114" stopIfTrue="1"/>
    <cfRule type="duplicateValues" dxfId="117" priority="113" stopIfTrue="1"/>
  </conditionalFormatting>
  <conditionalFormatting sqref="D133">
    <cfRule type="duplicateValues" dxfId="116" priority="110" stopIfTrue="1"/>
    <cfRule type="duplicateValues" dxfId="115" priority="111" stopIfTrue="1"/>
    <cfRule type="duplicateValues" dxfId="114" priority="112" stopIfTrue="1"/>
  </conditionalFormatting>
  <conditionalFormatting sqref="D134:D140">
    <cfRule type="duplicateValues" dxfId="113" priority="225" stopIfTrue="1"/>
  </conditionalFormatting>
  <conditionalFormatting sqref="D141">
    <cfRule type="duplicateValues" dxfId="112" priority="12" stopIfTrue="1"/>
  </conditionalFormatting>
  <conditionalFormatting sqref="D142">
    <cfRule type="duplicateValues" dxfId="111" priority="210" stopIfTrue="1"/>
    <cfRule type="duplicateValues" dxfId="110" priority="211" stopIfTrue="1"/>
    <cfRule type="duplicateValues" dxfId="109" priority="209" stopIfTrue="1"/>
  </conditionalFormatting>
  <conditionalFormatting sqref="D143 D145:D148">
    <cfRule type="duplicateValues" dxfId="108" priority="224" stopIfTrue="1"/>
  </conditionalFormatting>
  <conditionalFormatting sqref="D143">
    <cfRule type="duplicateValues" dxfId="107" priority="220"/>
  </conditionalFormatting>
  <conditionalFormatting sqref="D144">
    <cfRule type="duplicateValues" dxfId="106" priority="222"/>
  </conditionalFormatting>
  <conditionalFormatting sqref="D145:D148">
    <cfRule type="duplicateValues" dxfId="105" priority="219"/>
  </conditionalFormatting>
  <conditionalFormatting sqref="D149">
    <cfRule type="duplicateValues" dxfId="104" priority="13"/>
    <cfRule type="duplicateValues" dxfId="103" priority="14" stopIfTrue="1"/>
  </conditionalFormatting>
  <conditionalFormatting sqref="D150">
    <cfRule type="duplicateValues" dxfId="102" priority="208" stopIfTrue="1"/>
    <cfRule type="duplicateValues" dxfId="101" priority="207"/>
  </conditionalFormatting>
  <conditionalFormatting sqref="D151">
    <cfRule type="duplicateValues" dxfId="100" priority="221"/>
  </conditionalFormatting>
  <conditionalFormatting sqref="D151:D152 D144">
    <cfRule type="duplicateValues" dxfId="99" priority="226" stopIfTrue="1"/>
  </conditionalFormatting>
  <conditionalFormatting sqref="D152">
    <cfRule type="duplicateValues" dxfId="98" priority="223"/>
    <cfRule type="duplicateValues" dxfId="97" priority="227" stopIfTrue="1"/>
  </conditionalFormatting>
  <conditionalFormatting sqref="D153:D154">
    <cfRule type="duplicateValues" dxfId="96" priority="218" stopIfTrue="1"/>
    <cfRule type="duplicateValues" dxfId="95" priority="215" stopIfTrue="1"/>
    <cfRule type="duplicateValues" dxfId="94" priority="217" stopIfTrue="1"/>
    <cfRule type="duplicateValues" dxfId="93" priority="216"/>
  </conditionalFormatting>
  <conditionalFormatting sqref="D155:D157">
    <cfRule type="duplicateValues" dxfId="92" priority="134" stopIfTrue="1"/>
  </conditionalFormatting>
  <conditionalFormatting sqref="D158 D162:D164">
    <cfRule type="duplicateValues" dxfId="91" priority="135" stopIfTrue="1"/>
  </conditionalFormatting>
  <conditionalFormatting sqref="D158">
    <cfRule type="duplicateValues" dxfId="90" priority="136" stopIfTrue="1"/>
    <cfRule type="duplicateValues" dxfId="89" priority="137" stopIfTrue="1"/>
  </conditionalFormatting>
  <conditionalFormatting sqref="D159:D161">
    <cfRule type="duplicateValues" dxfId="88" priority="133" stopIfTrue="1"/>
  </conditionalFormatting>
  <conditionalFormatting sqref="D165:D65634 D69 D86:D87 D61:D63 D67 D1:D5 D12 D42:D43 D90:D95 D33:D34">
    <cfRule type="duplicateValues" dxfId="87" priority="308" stopIfTrue="1"/>
  </conditionalFormatting>
  <conditionalFormatting sqref="D165:D65634 D69 D86:D87 D61:D63 D67 D1:D5 D12 D42:D43 D90:D95">
    <cfRule type="duplicateValues" dxfId="86" priority="309" stopIfTrue="1"/>
  </conditionalFormatting>
  <conditionalFormatting sqref="D165:D65634 D82 D74 D69 D86:D87 D61:D63 D67 D1:D5 D12 D42:D43 D90:D95 D33:D34">
    <cfRule type="duplicateValues" dxfId="85" priority="307" stopIfTrue="1"/>
  </conditionalFormatting>
  <conditionalFormatting sqref="D165:D65634">
    <cfRule type="duplicateValues" dxfId="84" priority="301" stopIfTrue="1"/>
  </conditionalFormatting>
  <conditionalFormatting sqref="E4:Y4">
    <cfRule type="duplicateValues" dxfId="83" priority="355" stopIfTrue="1"/>
  </conditionalFormatting>
  <conditionalFormatting sqref="E6:Y6">
    <cfRule type="duplicateValues" dxfId="82" priority="371" stopIfTrue="1"/>
  </conditionalFormatting>
  <conditionalFormatting sqref="E98:Y98">
    <cfRule type="duplicateValues" dxfId="81" priority="369" stopIfTrue="1"/>
  </conditionalFormatting>
  <conditionalFormatting sqref="E131:Y131">
    <cfRule type="duplicateValues" dxfId="80" priority="373" stopIfTrue="1"/>
  </conditionalFormatting>
  <conditionalFormatting sqref="E165:Y65634 E1:Y3 E5:Y5">
    <cfRule type="duplicateValues" dxfId="79" priority="375" stopIfTrue="1"/>
  </conditionalFormatting>
  <conditionalFormatting sqref="E165:Y65634">
    <cfRule type="duplicateValues" dxfId="78" priority="381" stopIfTrue="1"/>
    <cfRule type="duplicateValues" dxfId="77" priority="382" stopIfTrue="1"/>
    <cfRule type="duplicateValues" dxfId="76" priority="383" stopIfTrue="1"/>
  </conditionalFormatting>
  <conditionalFormatting sqref="F20">
    <cfRule type="duplicateValues" dxfId="75" priority="63" stopIfTrue="1"/>
  </conditionalFormatting>
  <conditionalFormatting sqref="F21">
    <cfRule type="duplicateValues" dxfId="74" priority="64" stopIfTrue="1"/>
  </conditionalFormatting>
  <conditionalFormatting sqref="F24">
    <cfRule type="duplicateValues" dxfId="73" priority="65" stopIfTrue="1"/>
  </conditionalFormatting>
  <conditionalFormatting sqref="F32">
    <cfRule type="duplicateValues" dxfId="72" priority="66" stopIfTrue="1"/>
  </conditionalFormatting>
  <conditionalFormatting sqref="F39">
    <cfRule type="duplicateValues" dxfId="71" priority="67" stopIfTrue="1"/>
  </conditionalFormatting>
  <conditionalFormatting sqref="F56">
    <cfRule type="duplicateValues" dxfId="70" priority="68" stopIfTrue="1"/>
  </conditionalFormatting>
  <conditionalFormatting sqref="G20">
    <cfRule type="duplicateValues" dxfId="69" priority="57" stopIfTrue="1"/>
  </conditionalFormatting>
  <conditionalFormatting sqref="G21">
    <cfRule type="duplicateValues" dxfId="68" priority="58" stopIfTrue="1"/>
  </conditionalFormatting>
  <conditionalFormatting sqref="G24">
    <cfRule type="duplicateValues" dxfId="67" priority="59" stopIfTrue="1"/>
  </conditionalFormatting>
  <conditionalFormatting sqref="G32">
    <cfRule type="duplicateValues" dxfId="66" priority="60" stopIfTrue="1"/>
  </conditionalFormatting>
  <conditionalFormatting sqref="G39">
    <cfRule type="duplicateValues" dxfId="65" priority="61" stopIfTrue="1"/>
  </conditionalFormatting>
  <conditionalFormatting sqref="G56">
    <cfRule type="duplicateValues" dxfId="64" priority="62" stopIfTrue="1"/>
  </conditionalFormatting>
  <conditionalFormatting sqref="H20">
    <cfRule type="duplicateValues" dxfId="63" priority="51" stopIfTrue="1"/>
  </conditionalFormatting>
  <conditionalFormatting sqref="H21">
    <cfRule type="duplicateValues" dxfId="62" priority="52" stopIfTrue="1"/>
  </conditionalFormatting>
  <conditionalFormatting sqref="H24">
    <cfRule type="duplicateValues" dxfId="61" priority="53" stopIfTrue="1"/>
  </conditionalFormatting>
  <conditionalFormatting sqref="H32">
    <cfRule type="duplicateValues" dxfId="60" priority="54" stopIfTrue="1"/>
  </conditionalFormatting>
  <conditionalFormatting sqref="H39">
    <cfRule type="duplicateValues" dxfId="59" priority="55" stopIfTrue="1"/>
  </conditionalFormatting>
  <conditionalFormatting sqref="H56">
    <cfRule type="duplicateValues" dxfId="58" priority="56" stopIfTrue="1"/>
  </conditionalFormatting>
  <conditionalFormatting sqref="I20:J20">
    <cfRule type="duplicateValues" dxfId="57" priority="45" stopIfTrue="1"/>
  </conditionalFormatting>
  <conditionalFormatting sqref="I21:J21">
    <cfRule type="duplicateValues" dxfId="56" priority="46" stopIfTrue="1"/>
  </conditionalFormatting>
  <conditionalFormatting sqref="I24:J24">
    <cfRule type="duplicateValues" dxfId="55" priority="47" stopIfTrue="1"/>
  </conditionalFormatting>
  <conditionalFormatting sqref="I32:J32">
    <cfRule type="duplicateValues" dxfId="54" priority="48" stopIfTrue="1"/>
  </conditionalFormatting>
  <conditionalFormatting sqref="I39:J39">
    <cfRule type="duplicateValues" dxfId="53" priority="49" stopIfTrue="1"/>
  </conditionalFormatting>
  <conditionalFormatting sqref="I56:J56">
    <cfRule type="duplicateValues" dxfId="52" priority="50" stopIfTrue="1"/>
  </conditionalFormatting>
  <conditionalFormatting sqref="K20">
    <cfRule type="duplicateValues" dxfId="51" priority="21" stopIfTrue="1"/>
  </conditionalFormatting>
  <conditionalFormatting sqref="K21">
    <cfRule type="duplicateValues" dxfId="50" priority="22" stopIfTrue="1"/>
  </conditionalFormatting>
  <conditionalFormatting sqref="K24">
    <cfRule type="duplicateValues" dxfId="49" priority="23" stopIfTrue="1"/>
  </conditionalFormatting>
  <conditionalFormatting sqref="K32">
    <cfRule type="duplicateValues" dxfId="48" priority="24" stopIfTrue="1"/>
  </conditionalFormatting>
  <conditionalFormatting sqref="K39">
    <cfRule type="duplicateValues" dxfId="47" priority="25" stopIfTrue="1"/>
  </conditionalFormatting>
  <conditionalFormatting sqref="K56">
    <cfRule type="duplicateValues" dxfId="46" priority="26" stopIfTrue="1"/>
  </conditionalFormatting>
  <conditionalFormatting sqref="M20">
    <cfRule type="duplicateValues" dxfId="45" priority="39" stopIfTrue="1"/>
  </conditionalFormatting>
  <conditionalFormatting sqref="M21">
    <cfRule type="duplicateValues" dxfId="44" priority="40" stopIfTrue="1"/>
  </conditionalFormatting>
  <conditionalFormatting sqref="M24">
    <cfRule type="duplicateValues" dxfId="43" priority="41" stopIfTrue="1"/>
  </conditionalFormatting>
  <conditionalFormatting sqref="M32">
    <cfRule type="duplicateValues" dxfId="42" priority="42" stopIfTrue="1"/>
  </conditionalFormatting>
  <conditionalFormatting sqref="M39">
    <cfRule type="duplicateValues" dxfId="41" priority="43" stopIfTrue="1"/>
  </conditionalFormatting>
  <conditionalFormatting sqref="M56">
    <cfRule type="duplicateValues" dxfId="40" priority="44" stopIfTrue="1"/>
  </conditionalFormatting>
  <conditionalFormatting sqref="N20">
    <cfRule type="duplicateValues" dxfId="39" priority="33" stopIfTrue="1"/>
  </conditionalFormatting>
  <conditionalFormatting sqref="N21">
    <cfRule type="duplicateValues" dxfId="38" priority="34" stopIfTrue="1"/>
  </conditionalFormatting>
  <conditionalFormatting sqref="N24">
    <cfRule type="duplicateValues" dxfId="37" priority="35" stopIfTrue="1"/>
  </conditionalFormatting>
  <conditionalFormatting sqref="N32">
    <cfRule type="duplicateValues" dxfId="36" priority="36" stopIfTrue="1"/>
  </conditionalFormatting>
  <conditionalFormatting sqref="N39">
    <cfRule type="duplicateValues" dxfId="35" priority="37" stopIfTrue="1"/>
  </conditionalFormatting>
  <conditionalFormatting sqref="N56">
    <cfRule type="duplicateValues" dxfId="34" priority="38" stopIfTrue="1"/>
  </conditionalFormatting>
  <conditionalFormatting sqref="O20">
    <cfRule type="duplicateValues" dxfId="33" priority="27" stopIfTrue="1"/>
  </conditionalFormatting>
  <conditionalFormatting sqref="O21">
    <cfRule type="duplicateValues" dxfId="32" priority="28" stopIfTrue="1"/>
  </conditionalFormatting>
  <conditionalFormatting sqref="O24">
    <cfRule type="duplicateValues" dxfId="31" priority="29" stopIfTrue="1"/>
  </conditionalFormatting>
  <conditionalFormatting sqref="O32">
    <cfRule type="duplicateValues" dxfId="30" priority="30" stopIfTrue="1"/>
  </conditionalFormatting>
  <conditionalFormatting sqref="O39">
    <cfRule type="duplicateValues" dxfId="29" priority="31" stopIfTrue="1"/>
  </conditionalFormatting>
  <conditionalFormatting sqref="O56">
    <cfRule type="duplicateValues" dxfId="28" priority="32" stopIfTrue="1"/>
  </conditionalFormatting>
  <conditionalFormatting sqref="P19">
    <cfRule type="duplicateValues" dxfId="27" priority="69" stopIfTrue="1"/>
  </conditionalFormatting>
  <conditionalFormatting sqref="P20 E20 L20 S20:V20">
    <cfRule type="duplicateValues" dxfId="26" priority="76" stopIfTrue="1"/>
  </conditionalFormatting>
  <conditionalFormatting sqref="P21 E21 L21 S21:V21">
    <cfRule type="duplicateValues" dxfId="25" priority="77" stopIfTrue="1"/>
  </conditionalFormatting>
  <conditionalFormatting sqref="P24 E24 L24 S24:V24">
    <cfRule type="duplicateValues" dxfId="24" priority="78" stopIfTrue="1"/>
  </conditionalFormatting>
  <conditionalFormatting sqref="P32 E32 L32 S32:V32">
    <cfRule type="duplicateValues" dxfId="23" priority="79" stopIfTrue="1"/>
  </conditionalFormatting>
  <conditionalFormatting sqref="P39 E39 L39 S39:V39">
    <cfRule type="duplicateValues" dxfId="22" priority="80" stopIfTrue="1"/>
  </conditionalFormatting>
  <conditionalFormatting sqref="P56 E56 L56 S56:V56">
    <cfRule type="duplicateValues" dxfId="21" priority="81" stopIfTrue="1"/>
  </conditionalFormatting>
  <conditionalFormatting sqref="Q20:R20">
    <cfRule type="duplicateValues" dxfId="20" priority="15" stopIfTrue="1"/>
  </conditionalFormatting>
  <conditionalFormatting sqref="Q21:R21">
    <cfRule type="duplicateValues" dxfId="19" priority="16" stopIfTrue="1"/>
  </conditionalFormatting>
  <conditionalFormatting sqref="Q24:R24">
    <cfRule type="duplicateValues" dxfId="18" priority="17" stopIfTrue="1"/>
  </conditionalFormatting>
  <conditionalFormatting sqref="Q32:R32">
    <cfRule type="duplicateValues" dxfId="17" priority="18" stopIfTrue="1"/>
  </conditionalFormatting>
  <conditionalFormatting sqref="Q39:R39">
    <cfRule type="duplicateValues" dxfId="16" priority="19" stopIfTrue="1"/>
  </conditionalFormatting>
  <conditionalFormatting sqref="Q56:R56">
    <cfRule type="duplicateValues" dxfId="15" priority="20" stopIfTrue="1"/>
  </conditionalFormatting>
  <conditionalFormatting sqref="W20:Y20">
    <cfRule type="duplicateValues" dxfId="14" priority="70" stopIfTrue="1"/>
  </conditionalFormatting>
  <conditionalFormatting sqref="W21:Y21">
    <cfRule type="duplicateValues" dxfId="13" priority="71" stopIfTrue="1"/>
  </conditionalFormatting>
  <conditionalFormatting sqref="W24:Y24">
    <cfRule type="duplicateValues" dxfId="12" priority="72" stopIfTrue="1"/>
  </conditionalFormatting>
  <conditionalFormatting sqref="W32:Y32">
    <cfRule type="duplicateValues" dxfId="11" priority="73" stopIfTrue="1"/>
  </conditionalFormatting>
  <conditionalFormatting sqref="W39:Y39">
    <cfRule type="duplicateValues" dxfId="10" priority="74" stopIfTrue="1"/>
  </conditionalFormatting>
  <conditionalFormatting sqref="W56:Y56">
    <cfRule type="duplicateValues" dxfId="9" priority="75" stopIfTrue="1"/>
  </conditionalFormatting>
  <pageMargins left="0.59055118110236204" right="0.27559055118110198" top="0.39370078740157499" bottom="0.39370078740157499" header="0.31496062992126" footer="0.31496062992126"/>
  <pageSetup paperSize="8" scale="47" fitToHeight="0" orientation="landscape" blackAndWhite="1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H23"/>
  <sheetViews>
    <sheetView workbookViewId="0">
      <selection activeCell="B32" sqref="B32"/>
    </sheetView>
  </sheetViews>
  <sheetFormatPr defaultRowHeight="13.2"/>
  <cols>
    <col min="1" max="1" width="48.88671875" bestFit="1" customWidth="1"/>
    <col min="2" max="2" width="16.33203125" bestFit="1" customWidth="1"/>
    <col min="3" max="3" width="32.88671875" customWidth="1"/>
    <col min="4" max="4" width="18" customWidth="1"/>
    <col min="5" max="5" width="32.33203125" bestFit="1" customWidth="1"/>
    <col min="6" max="6" width="13.5546875" customWidth="1"/>
    <col min="7" max="7" width="9.109375" customWidth="1"/>
    <col min="8" max="8" width="14.33203125" customWidth="1"/>
  </cols>
  <sheetData>
    <row r="3" spans="1:8">
      <c r="A3" s="20"/>
      <c r="B3" s="21"/>
      <c r="C3" s="22"/>
      <c r="D3" s="23"/>
      <c r="E3" s="22"/>
      <c r="F3" s="23"/>
      <c r="G3" s="24"/>
      <c r="H3" s="25"/>
    </row>
    <row r="5" spans="1:8">
      <c r="A5" t="s">
        <v>1770</v>
      </c>
    </row>
    <row r="7" spans="1:8">
      <c r="A7" t="s">
        <v>1771</v>
      </c>
      <c r="C7" s="26" t="str">
        <f t="shared" ref="C7:C23" si="0">LEFT($A7,32)</f>
        <v>at point  X=17781.4586  Y=-57737</v>
      </c>
      <c r="D7" s="30" t="str">
        <f t="shared" ref="D7:D23" si="1">MID($C7,13,5)</f>
        <v>17781</v>
      </c>
      <c r="E7" s="26" t="str">
        <f t="shared" ref="E7:E23" si="2">LEFT($A7,32)</f>
        <v>at point  X=17781.4586  Y=-57737</v>
      </c>
      <c r="F7" s="28" t="str">
        <f t="shared" ref="F7:F23" si="3">RIGHT($E7,5)</f>
        <v>57737</v>
      </c>
      <c r="G7" s="27">
        <f t="shared" ref="G7:G20" si="4">SQRT((D7-D6)^2+(F7-F6)^2)</f>
        <v>60412.954984837481</v>
      </c>
      <c r="H7" s="29">
        <f t="shared" ref="H7:H20" si="5">VALUE(G7)</f>
        <v>60412.954984837481</v>
      </c>
    </row>
    <row r="8" spans="1:8">
      <c r="A8" t="s">
        <v>1772</v>
      </c>
      <c r="C8" s="26" t="str">
        <f t="shared" si="0"/>
        <v>at point  X=17780.4473  Y=-57782</v>
      </c>
      <c r="D8" s="30" t="str">
        <f t="shared" si="1"/>
        <v>17780</v>
      </c>
      <c r="E8" s="26" t="str">
        <f t="shared" si="2"/>
        <v>at point  X=17780.4473  Y=-57782</v>
      </c>
      <c r="F8" s="28" t="str">
        <f t="shared" si="3"/>
        <v>57782</v>
      </c>
      <c r="G8" s="27">
        <f t="shared" si="4"/>
        <v>45.011109739707599</v>
      </c>
      <c r="H8" s="29">
        <f t="shared" si="5"/>
        <v>45.011109739707599</v>
      </c>
    </row>
    <row r="9" spans="1:8">
      <c r="A9" t="s">
        <v>1773</v>
      </c>
      <c r="C9" s="26" t="str">
        <f t="shared" si="0"/>
        <v>at point  X=17779.4119  Y=-57828</v>
      </c>
      <c r="D9" s="30" t="str">
        <f t="shared" si="1"/>
        <v>17779</v>
      </c>
      <c r="E9" s="26" t="str">
        <f t="shared" si="2"/>
        <v>at point  X=17779.4119  Y=-57828</v>
      </c>
      <c r="F9" s="28" t="str">
        <f t="shared" si="3"/>
        <v>57828</v>
      </c>
      <c r="G9" s="27">
        <f t="shared" si="4"/>
        <v>46.010868281309364</v>
      </c>
      <c r="H9" s="29">
        <f t="shared" si="5"/>
        <v>46.010868281309364</v>
      </c>
    </row>
    <row r="10" spans="1:8">
      <c r="A10" t="s">
        <v>1774</v>
      </c>
      <c r="C10" s="26" t="str">
        <f t="shared" si="0"/>
        <v>at point  X=17778.3636  Y=-57875</v>
      </c>
      <c r="D10" s="30" t="str">
        <f t="shared" si="1"/>
        <v>17778</v>
      </c>
      <c r="E10" s="26" t="str">
        <f t="shared" si="2"/>
        <v>at point  X=17778.3636  Y=-57875</v>
      </c>
      <c r="F10" s="28" t="str">
        <f t="shared" si="3"/>
        <v>57875</v>
      </c>
      <c r="G10" s="27">
        <f t="shared" si="4"/>
        <v>47.010637094172637</v>
      </c>
      <c r="H10" s="29">
        <f t="shared" si="5"/>
        <v>47.010637094172637</v>
      </c>
    </row>
    <row r="11" spans="1:8">
      <c r="A11" t="s">
        <v>1775</v>
      </c>
      <c r="C11" s="26" t="str">
        <f t="shared" si="0"/>
        <v>at point  X=17777.0750  Y=-57933</v>
      </c>
      <c r="D11" s="30" t="str">
        <f t="shared" si="1"/>
        <v>17777</v>
      </c>
      <c r="E11" s="26" t="str">
        <f t="shared" si="2"/>
        <v>at point  X=17777.0750  Y=-57933</v>
      </c>
      <c r="F11" s="28" t="str">
        <f t="shared" si="3"/>
        <v>57933</v>
      </c>
      <c r="G11" s="27">
        <f t="shared" si="4"/>
        <v>58.008620049092706</v>
      </c>
      <c r="H11" s="29">
        <f t="shared" si="5"/>
        <v>58.008620049092706</v>
      </c>
    </row>
    <row r="12" spans="1:8">
      <c r="A12" t="s">
        <v>1776</v>
      </c>
      <c r="C12" s="26" t="str">
        <f t="shared" si="0"/>
        <v>at point  X=17748.8980  Y=-57954</v>
      </c>
      <c r="D12" s="30" t="str">
        <f t="shared" si="1"/>
        <v>17748</v>
      </c>
      <c r="E12" s="26" t="str">
        <f t="shared" si="2"/>
        <v>at point  X=17748.8980  Y=-57954</v>
      </c>
      <c r="F12" s="28" t="str">
        <f t="shared" si="3"/>
        <v>57954</v>
      </c>
      <c r="G12" s="27">
        <f t="shared" si="4"/>
        <v>35.805027579936315</v>
      </c>
      <c r="H12" s="29">
        <f t="shared" si="5"/>
        <v>35.805027579936315</v>
      </c>
    </row>
    <row r="13" spans="1:8">
      <c r="A13" t="s">
        <v>1777</v>
      </c>
      <c r="C13" s="26" t="str">
        <f t="shared" si="0"/>
        <v>at point  X=17750.3772  Y=-57997</v>
      </c>
      <c r="D13" s="30" t="str">
        <f t="shared" si="1"/>
        <v>17750</v>
      </c>
      <c r="E13" s="26" t="str">
        <f t="shared" si="2"/>
        <v>at point  X=17750.3772  Y=-57997</v>
      </c>
      <c r="F13" s="28" t="str">
        <f t="shared" si="3"/>
        <v>57997</v>
      </c>
      <c r="G13" s="27">
        <f t="shared" si="4"/>
        <v>43.046486500061768</v>
      </c>
      <c r="H13" s="29">
        <f t="shared" si="5"/>
        <v>43.046486500061768</v>
      </c>
    </row>
    <row r="14" spans="1:8">
      <c r="A14" t="s">
        <v>1778</v>
      </c>
      <c r="C14" s="26" t="str">
        <f t="shared" si="0"/>
        <v>at point  X=17751.8564  Y=-58040</v>
      </c>
      <c r="D14" s="30" t="str">
        <f t="shared" si="1"/>
        <v>17751</v>
      </c>
      <c r="E14" s="26" t="str">
        <f t="shared" si="2"/>
        <v>at point  X=17751.8564  Y=-58040</v>
      </c>
      <c r="F14" s="28" t="str">
        <f t="shared" si="3"/>
        <v>58040</v>
      </c>
      <c r="G14" s="27">
        <f t="shared" si="4"/>
        <v>43.011626335213137</v>
      </c>
      <c r="H14" s="29">
        <f t="shared" si="5"/>
        <v>43.011626335213137</v>
      </c>
    </row>
    <row r="15" spans="1:8">
      <c r="A15" t="s">
        <v>1779</v>
      </c>
      <c r="C15" s="26" t="str">
        <f t="shared" si="0"/>
        <v>at point  X=17753.3356  Y=-58084</v>
      </c>
      <c r="D15" s="30" t="str">
        <f t="shared" si="1"/>
        <v>17753</v>
      </c>
      <c r="E15" s="26" t="str">
        <f t="shared" si="2"/>
        <v>at point  X=17753.3356  Y=-58084</v>
      </c>
      <c r="F15" s="28" t="str">
        <f t="shared" si="3"/>
        <v>58084</v>
      </c>
      <c r="G15" s="27">
        <f t="shared" si="4"/>
        <v>44.045431091090478</v>
      </c>
      <c r="H15" s="29">
        <f t="shared" si="5"/>
        <v>44.045431091090478</v>
      </c>
    </row>
    <row r="16" spans="1:8">
      <c r="A16" t="s">
        <v>1780</v>
      </c>
      <c r="C16" s="26" t="str">
        <f t="shared" si="0"/>
        <v>at point  X=17754.8149  Y=-58127</v>
      </c>
      <c r="D16" s="30" t="str">
        <f t="shared" si="1"/>
        <v>17754</v>
      </c>
      <c r="E16" s="26" t="str">
        <f t="shared" si="2"/>
        <v>at point  X=17754.8149  Y=-58127</v>
      </c>
      <c r="F16" s="28" t="str">
        <f t="shared" si="3"/>
        <v>58127</v>
      </c>
      <c r="G16" s="27">
        <f t="shared" si="4"/>
        <v>43.011626335213137</v>
      </c>
      <c r="H16" s="29">
        <f t="shared" si="5"/>
        <v>43.011626335213137</v>
      </c>
    </row>
    <row r="17" spans="1:8">
      <c r="A17" t="s">
        <v>1781</v>
      </c>
      <c r="C17" s="26" t="str">
        <f t="shared" si="0"/>
        <v>at point  X=17756.2986  Y=-58171</v>
      </c>
      <c r="D17" s="30" t="str">
        <f t="shared" si="1"/>
        <v>17756</v>
      </c>
      <c r="E17" s="26" t="str">
        <f t="shared" si="2"/>
        <v>at point  X=17756.2986  Y=-58171</v>
      </c>
      <c r="F17" s="28" t="str">
        <f t="shared" si="3"/>
        <v>58171</v>
      </c>
      <c r="G17" s="27">
        <f t="shared" si="4"/>
        <v>44.045431091090478</v>
      </c>
      <c r="H17" s="29">
        <f t="shared" si="5"/>
        <v>44.045431091090478</v>
      </c>
    </row>
    <row r="18" spans="1:8">
      <c r="A18" t="s">
        <v>1782</v>
      </c>
      <c r="C18" s="26" t="str">
        <f t="shared" si="0"/>
        <v>at point  X=17757.7803  Y=-58214</v>
      </c>
      <c r="D18" s="30" t="str">
        <f t="shared" si="1"/>
        <v>17757</v>
      </c>
      <c r="E18" s="26" t="str">
        <f t="shared" si="2"/>
        <v>at point  X=17757.7803  Y=-58214</v>
      </c>
      <c r="F18" s="28" t="str">
        <f t="shared" si="3"/>
        <v>58214</v>
      </c>
      <c r="G18" s="27">
        <f t="shared" si="4"/>
        <v>43.011626335213137</v>
      </c>
      <c r="H18" s="29">
        <f t="shared" si="5"/>
        <v>43.011626335213137</v>
      </c>
    </row>
    <row r="19" spans="1:8">
      <c r="A19" t="s">
        <v>1783</v>
      </c>
      <c r="C19" s="26" t="str">
        <f t="shared" si="0"/>
        <v>at point  X=17758.7269  Y=-58257</v>
      </c>
      <c r="D19" s="30" t="str">
        <f t="shared" si="1"/>
        <v>17758</v>
      </c>
      <c r="E19" s="26" t="str">
        <f t="shared" si="2"/>
        <v>at point  X=17758.7269  Y=-58257</v>
      </c>
      <c r="F19" s="28" t="str">
        <f t="shared" si="3"/>
        <v>58257</v>
      </c>
      <c r="G19" s="27">
        <f t="shared" si="4"/>
        <v>43.011626335213137</v>
      </c>
      <c r="H19" s="29">
        <f t="shared" si="5"/>
        <v>43.011626335213137</v>
      </c>
    </row>
    <row r="20" spans="1:8">
      <c r="A20" t="s">
        <v>1807</v>
      </c>
      <c r="C20" s="26" t="str">
        <f t="shared" si="0"/>
        <v>at point  X=17758.1799  Y=-58214</v>
      </c>
      <c r="D20" s="30" t="str">
        <f t="shared" si="1"/>
        <v>17758</v>
      </c>
      <c r="E20" s="26" t="str">
        <f t="shared" si="2"/>
        <v>at point  X=17758.1799  Y=-58214</v>
      </c>
      <c r="F20" s="28" t="str">
        <f t="shared" si="3"/>
        <v>58214</v>
      </c>
      <c r="G20" s="27">
        <f t="shared" si="4"/>
        <v>43</v>
      </c>
      <c r="H20" s="29">
        <f t="shared" si="5"/>
        <v>43</v>
      </c>
    </row>
    <row r="21" spans="1:8">
      <c r="A21" t="s">
        <v>1783</v>
      </c>
      <c r="C21" s="26" t="str">
        <f t="shared" si="0"/>
        <v>at point  X=17758.7269  Y=-58257</v>
      </c>
      <c r="D21" s="30" t="str">
        <f t="shared" si="1"/>
        <v>17758</v>
      </c>
      <c r="E21" s="26" t="str">
        <f t="shared" si="2"/>
        <v>at point  X=17758.7269  Y=-58257</v>
      </c>
      <c r="F21" s="28" t="str">
        <f t="shared" si="3"/>
        <v>58257</v>
      </c>
      <c r="G21" s="27">
        <f t="shared" ref="G21:G23" si="6">SQRT((D21-D20)^2+(F21-F20)^2)</f>
        <v>43</v>
      </c>
      <c r="H21" s="29">
        <f t="shared" ref="H21:H23" si="7">VALUE(G21)</f>
        <v>43</v>
      </c>
    </row>
    <row r="22" spans="1:8">
      <c r="A22" t="s">
        <v>1808</v>
      </c>
      <c r="C22" s="26" t="str">
        <f t="shared" si="0"/>
        <v>at point  X=17760.7316  Y=-58300</v>
      </c>
      <c r="D22" s="30" t="str">
        <f t="shared" si="1"/>
        <v>17760</v>
      </c>
      <c r="E22" s="26" t="str">
        <f t="shared" si="2"/>
        <v>at point  X=17760.7316  Y=-58300</v>
      </c>
      <c r="F22" s="28" t="str">
        <f t="shared" si="3"/>
        <v>58300</v>
      </c>
      <c r="G22" s="27">
        <f t="shared" si="6"/>
        <v>43.046486500061768</v>
      </c>
      <c r="H22" s="29">
        <f t="shared" si="7"/>
        <v>43.046486500061768</v>
      </c>
    </row>
    <row r="23" spans="1:8">
      <c r="A23" t="s">
        <v>1809</v>
      </c>
      <c r="C23" s="26" t="str">
        <f t="shared" si="0"/>
        <v>at point  X=17762.2140  Y=-58344</v>
      </c>
      <c r="D23" s="30" t="str">
        <f t="shared" si="1"/>
        <v>17762</v>
      </c>
      <c r="E23" s="26" t="str">
        <f t="shared" si="2"/>
        <v>at point  X=17762.2140  Y=-58344</v>
      </c>
      <c r="F23" s="28" t="str">
        <f t="shared" si="3"/>
        <v>58344</v>
      </c>
      <c r="G23" s="27">
        <f t="shared" si="6"/>
        <v>44.045431091090478</v>
      </c>
      <c r="H23" s="29">
        <f t="shared" si="7"/>
        <v>44.045431091090478</v>
      </c>
    </row>
  </sheetData>
  <conditionalFormatting sqref="C3">
    <cfRule type="duplicateValues" dxfId="8" priority="276"/>
  </conditionalFormatting>
  <conditionalFormatting sqref="C7:C19">
    <cfRule type="duplicateValues" dxfId="7" priority="16"/>
  </conditionalFormatting>
  <conditionalFormatting sqref="C20:C23">
    <cfRule type="duplicateValues" dxfId="6" priority="13"/>
  </conditionalFormatting>
  <conditionalFormatting sqref="D3:E3">
    <cfRule type="duplicateValues" dxfId="5" priority="277"/>
  </conditionalFormatting>
  <conditionalFormatting sqref="D7:E19">
    <cfRule type="duplicateValues" dxfId="4" priority="17"/>
  </conditionalFormatting>
  <conditionalFormatting sqref="D20:E23">
    <cfRule type="duplicateValues" dxfId="3" priority="14"/>
  </conditionalFormatting>
  <conditionalFormatting sqref="F3">
    <cfRule type="duplicateValues" dxfId="2" priority="278"/>
  </conditionalFormatting>
  <conditionalFormatting sqref="F7:F19">
    <cfRule type="duplicateValues" dxfId="1" priority="15"/>
  </conditionalFormatting>
  <conditionalFormatting sqref="F20:F23">
    <cfRule type="duplicateValues" dxfId="0" priority="12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C3:J28"/>
  <sheetViews>
    <sheetView workbookViewId="0">
      <selection activeCell="H35" sqref="H35"/>
    </sheetView>
  </sheetViews>
  <sheetFormatPr defaultRowHeight="13.2"/>
  <cols>
    <col min="4" max="4" width="36.6640625" customWidth="1"/>
    <col min="5" max="5" width="17.5546875" customWidth="1"/>
    <col min="6" max="6" width="19.44140625" customWidth="1"/>
    <col min="7" max="7" width="15.88671875" customWidth="1"/>
    <col min="8" max="8" width="21.88671875" customWidth="1"/>
    <col min="9" max="9" width="22.44140625" customWidth="1"/>
    <col min="10" max="10" width="28.109375" customWidth="1"/>
  </cols>
  <sheetData>
    <row r="3" spans="3:9" ht="16.8">
      <c r="C3" s="544" t="s">
        <v>45</v>
      </c>
      <c r="D3" s="543" t="s">
        <v>1352</v>
      </c>
      <c r="E3" s="543" t="s">
        <v>1353</v>
      </c>
      <c r="F3" s="543" t="s">
        <v>1354</v>
      </c>
      <c r="G3" s="543"/>
      <c r="H3" s="543" t="s">
        <v>1355</v>
      </c>
      <c r="I3" s="543" t="s">
        <v>6</v>
      </c>
    </row>
    <row r="4" spans="3:9" ht="16.8">
      <c r="C4" s="544"/>
      <c r="D4" s="543"/>
      <c r="E4" s="543"/>
      <c r="F4" s="38" t="s">
        <v>1356</v>
      </c>
      <c r="G4" s="38" t="s">
        <v>1357</v>
      </c>
      <c r="H4" s="543"/>
      <c r="I4" s="543"/>
    </row>
    <row r="5" spans="3:9" ht="16.8">
      <c r="C5" s="39">
        <v>1</v>
      </c>
      <c r="D5" s="39" t="s">
        <v>1358</v>
      </c>
      <c r="E5" s="39">
        <v>14</v>
      </c>
      <c r="F5" s="39">
        <v>190</v>
      </c>
      <c r="G5" s="39">
        <v>377</v>
      </c>
      <c r="H5" s="39">
        <v>650</v>
      </c>
      <c r="I5" s="39" t="s">
        <v>1359</v>
      </c>
    </row>
    <row r="6" spans="3:9" ht="16.8">
      <c r="C6" s="39">
        <v>2</v>
      </c>
      <c r="D6" s="39" t="s">
        <v>1360</v>
      </c>
      <c r="E6" s="39">
        <v>14</v>
      </c>
      <c r="F6" s="39">
        <v>190</v>
      </c>
      <c r="G6" s="39">
        <v>377</v>
      </c>
      <c r="H6" s="39">
        <v>850</v>
      </c>
      <c r="I6" s="39" t="s">
        <v>1359</v>
      </c>
    </row>
    <row r="7" spans="3:9" ht="16.8">
      <c r="C7" s="40">
        <v>3</v>
      </c>
      <c r="D7" s="40" t="s">
        <v>1361</v>
      </c>
      <c r="E7" s="40">
        <v>12</v>
      </c>
      <c r="F7" s="40">
        <v>190</v>
      </c>
      <c r="G7" s="40">
        <v>350</v>
      </c>
      <c r="H7" s="40">
        <v>540</v>
      </c>
      <c r="I7" s="40" t="s">
        <v>1359</v>
      </c>
    </row>
    <row r="8" spans="3:9" ht="16.8">
      <c r="C8" s="40">
        <v>4</v>
      </c>
      <c r="D8" s="40" t="s">
        <v>1362</v>
      </c>
      <c r="E8" s="40">
        <v>12</v>
      </c>
      <c r="F8" s="40">
        <v>190</v>
      </c>
      <c r="G8" s="40">
        <v>350</v>
      </c>
      <c r="H8" s="40">
        <v>720</v>
      </c>
      <c r="I8" s="40" t="s">
        <v>1359</v>
      </c>
    </row>
    <row r="9" spans="3:9" ht="16.8">
      <c r="C9" s="39">
        <v>5</v>
      </c>
      <c r="D9" s="40" t="s">
        <v>1363</v>
      </c>
      <c r="E9" s="40">
        <v>10</v>
      </c>
      <c r="F9" s="40">
        <v>190</v>
      </c>
      <c r="G9" s="40">
        <v>350</v>
      </c>
      <c r="H9" s="40">
        <v>430</v>
      </c>
      <c r="I9" s="40" t="s">
        <v>1359</v>
      </c>
    </row>
    <row r="10" spans="3:9" ht="16.8">
      <c r="C10" s="39">
        <v>6</v>
      </c>
      <c r="D10" s="40" t="s">
        <v>1364</v>
      </c>
      <c r="E10" s="40">
        <v>10</v>
      </c>
      <c r="F10" s="40">
        <v>190</v>
      </c>
      <c r="G10" s="40">
        <v>350</v>
      </c>
      <c r="H10" s="40">
        <v>350</v>
      </c>
      <c r="I10" s="40" t="s">
        <v>1359</v>
      </c>
    </row>
    <row r="11" spans="3:9" ht="16.8">
      <c r="C11" s="40">
        <v>7</v>
      </c>
      <c r="D11" s="40" t="s">
        <v>1365</v>
      </c>
      <c r="E11" s="40">
        <v>8.5</v>
      </c>
      <c r="F11" s="40">
        <v>160</v>
      </c>
      <c r="G11" s="40">
        <v>260</v>
      </c>
      <c r="H11" s="40">
        <v>430</v>
      </c>
      <c r="I11" s="40" t="s">
        <v>1359</v>
      </c>
    </row>
    <row r="12" spans="3:9" ht="16.8">
      <c r="C12" s="40">
        <v>8</v>
      </c>
      <c r="D12" s="40" t="s">
        <v>1366</v>
      </c>
      <c r="E12" s="40">
        <v>8.5</v>
      </c>
      <c r="F12" s="40">
        <v>160</v>
      </c>
      <c r="G12" s="40">
        <v>260</v>
      </c>
      <c r="H12" s="40">
        <v>350</v>
      </c>
      <c r="I12" s="40" t="s">
        <v>1359</v>
      </c>
    </row>
    <row r="18" spans="3:10" ht="15.6">
      <c r="C18" s="41" t="s">
        <v>2138</v>
      </c>
      <c r="E18" s="41" t="s">
        <v>2263</v>
      </c>
    </row>
    <row r="19" spans="3:10" ht="15.6">
      <c r="C19" s="41" t="s">
        <v>2139</v>
      </c>
      <c r="E19" s="41" t="s">
        <v>2264</v>
      </c>
    </row>
    <row r="20" spans="3:10" ht="15.6">
      <c r="C20" s="41" t="s">
        <v>2140</v>
      </c>
      <c r="E20" s="41" t="s">
        <v>2262</v>
      </c>
    </row>
    <row r="21" spans="3:10" ht="15.6">
      <c r="C21" s="41" t="s">
        <v>2141</v>
      </c>
      <c r="E21" s="41" t="s">
        <v>2265</v>
      </c>
    </row>
    <row r="22" spans="3:10" ht="15.6">
      <c r="C22" s="41" t="s">
        <v>2142</v>
      </c>
      <c r="E22" s="41" t="s">
        <v>2261</v>
      </c>
    </row>
    <row r="23" spans="3:10" ht="15.6">
      <c r="C23" s="41" t="s">
        <v>2143</v>
      </c>
      <c r="E23" s="41" t="s">
        <v>2264</v>
      </c>
    </row>
    <row r="24" spans="3:10" ht="15.6">
      <c r="C24" s="41" t="s">
        <v>2144</v>
      </c>
      <c r="D24" s="45"/>
      <c r="E24" s="46" t="s">
        <v>2260</v>
      </c>
      <c r="F24" s="45"/>
    </row>
    <row r="28" spans="3:10">
      <c r="E28" s="37" t="s">
        <v>2148</v>
      </c>
      <c r="G28" s="37" t="s">
        <v>328</v>
      </c>
      <c r="I28" t="str">
        <f>RIGHT(E28,LEN(G28))</f>
        <v>XLPE/As-70</v>
      </c>
      <c r="J28" t="str">
        <f>LEFT(E28,LEN(E28)-LEN(G28))</f>
        <v>40</v>
      </c>
    </row>
  </sheetData>
  <mergeCells count="6">
    <mergeCell ref="I3:I4"/>
    <mergeCell ref="C3:C4"/>
    <mergeCell ref="D3:D4"/>
    <mergeCell ref="E3:E4"/>
    <mergeCell ref="F3:G3"/>
    <mergeCell ref="H3:H4"/>
  </mergeCells>
  <pageMargins left="0.7" right="0.7" top="0.75" bottom="0.75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36</vt:i4>
      </vt:variant>
    </vt:vector>
  </HeadingPairs>
  <TitlesOfParts>
    <vt:vector size="46" baseType="lpstr">
      <vt:lpstr>PL-QUYMO</vt:lpstr>
      <vt:lpstr>DMBV</vt:lpstr>
      <vt:lpstr>THTA22</vt:lpstr>
      <vt:lpstr>LKTA_22</vt:lpstr>
      <vt:lpstr>TH HA</vt:lpstr>
      <vt:lpstr>LK_0,4</vt:lpstr>
      <vt:lpstr>TBA</vt:lpstr>
      <vt:lpstr>VN2000</vt:lpstr>
      <vt:lpstr>Cot</vt:lpstr>
      <vt:lpstr>TBA-HC</vt:lpstr>
      <vt:lpstr>BSLR4</vt:lpstr>
      <vt:lpstr>HAT10N</vt:lpstr>
      <vt:lpstr>HAT118N</vt:lpstr>
      <vt:lpstr>HAT160N</vt:lpstr>
      <vt:lpstr>HAT164N</vt:lpstr>
      <vt:lpstr>HAT218N</vt:lpstr>
      <vt:lpstr>HAT22N</vt:lpstr>
      <vt:lpstr>HAT23N</vt:lpstr>
      <vt:lpstr>HAT242N</vt:lpstr>
      <vt:lpstr>HAT301N</vt:lpstr>
      <vt:lpstr>HAT32N</vt:lpstr>
      <vt:lpstr>HAT378N</vt:lpstr>
      <vt:lpstr>HAT46N</vt:lpstr>
      <vt:lpstr>HAT51N</vt:lpstr>
      <vt:lpstr>HAT52N</vt:lpstr>
      <vt:lpstr>HAT63N</vt:lpstr>
      <vt:lpstr>HAT8N</vt:lpstr>
      <vt:lpstr>HAT95N</vt:lpstr>
      <vt:lpstr>'PL-QUYMO'!Print_Titles</vt:lpstr>
      <vt:lpstr>TA15DEN61</vt:lpstr>
      <vt:lpstr>TA63NA</vt:lpstr>
      <vt:lpstr>TBAT164NA</vt:lpstr>
      <vt:lpstr>TBAT218NA</vt:lpstr>
      <vt:lpstr>TBAT22NA</vt:lpstr>
      <vt:lpstr>TBAT24NA</vt:lpstr>
      <vt:lpstr>TBAT301NA</vt:lpstr>
      <vt:lpstr>TBAT378NA</vt:lpstr>
      <vt:lpstr>TBAT46NA</vt:lpstr>
      <vt:lpstr>TBAT51NA</vt:lpstr>
      <vt:lpstr>TBAT52NA</vt:lpstr>
      <vt:lpstr>TBAT60NA</vt:lpstr>
      <vt:lpstr>TBAT9NA</vt:lpstr>
      <vt:lpstr>thaydayTA</vt:lpstr>
      <vt:lpstr>thuhoiTA</vt:lpstr>
      <vt:lpstr>XDMTA5ABDEN39</vt:lpstr>
      <vt:lpstr>xencot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VANVI</dc:creator>
  <cp:lastModifiedBy>Thư Lê</cp:lastModifiedBy>
  <cp:lastPrinted>2025-10-23T10:10:42Z</cp:lastPrinted>
  <dcterms:created xsi:type="dcterms:W3CDTF">1996-10-14T23:33:28Z</dcterms:created>
  <dcterms:modified xsi:type="dcterms:W3CDTF">2025-11-14T03:16:14Z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